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ink/ink5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fc03e8253f0f5509/Dokumentumok/Nicepage-MUNKA/Lakasfelujitasunk.hu/lakasfelujitas-pest.hu/"/>
    </mc:Choice>
  </mc:AlternateContent>
  <bookViews>
    <workbookView xWindow="-105" yWindow="-105" windowWidth="10860" windowHeight="6383" tabRatio="614" activeTab="1"/>
  </bookViews>
  <sheets>
    <sheet name="Összesítés" sheetId="1" r:id="rId1"/>
    <sheet name="Díj" sheetId="2" r:id="rId2"/>
    <sheet name="Anyag" sheetId="3" r:id="rId3"/>
  </sheets>
  <externalReferences>
    <externalReference r:id="rId4"/>
  </externalReferences>
  <definedNames>
    <definedName name="_xlnm.Print_Area" localSheetId="2">Anyag!$A$1:$F$222</definedName>
    <definedName name="_xlnm.Print_Area" localSheetId="1">Díj!$A$1:$H$192</definedName>
    <definedName name="_xlnm.Print_Area" localSheetId="0">Összesítés!$A$1:$G$30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1" i="2" l="1"/>
  <c r="G88" i="2"/>
  <c r="E98" i="3"/>
  <c r="G86" i="2"/>
  <c r="H170" i="2"/>
  <c r="F216" i="3"/>
  <c r="F215" i="3"/>
  <c r="K91" i="2" l="1"/>
  <c r="K89" i="2"/>
  <c r="K86" i="2"/>
  <c r="K85" i="2"/>
  <c r="K53" i="2"/>
  <c r="J44" i="2"/>
  <c r="E44" i="2"/>
  <c r="F44" i="2" s="1"/>
  <c r="J21" i="2"/>
  <c r="G47" i="2"/>
  <c r="H47" i="2" s="1"/>
  <c r="E47" i="2"/>
  <c r="F47" i="2" s="1"/>
  <c r="H90" i="2"/>
  <c r="K90" i="2" s="1"/>
  <c r="G89" i="2"/>
  <c r="J89" i="2" s="1"/>
  <c r="E89" i="2"/>
  <c r="F89" i="2" s="1"/>
  <c r="F214" i="3" l="1"/>
  <c r="E34" i="3"/>
  <c r="F213" i="3"/>
  <c r="D115" i="3"/>
  <c r="H88" i="2"/>
  <c r="K88" i="2" l="1"/>
  <c r="E207" i="3"/>
  <c r="H68" i="2"/>
  <c r="K68" i="2" s="1"/>
  <c r="E68" i="2"/>
  <c r="F68" i="2" s="1"/>
  <c r="F80" i="3" l="1"/>
  <c r="G42" i="2" l="1"/>
  <c r="H66" i="2" l="1"/>
  <c r="K66" i="2" s="1"/>
  <c r="E66" i="2"/>
  <c r="F66" i="2" s="1"/>
  <c r="H67" i="2"/>
  <c r="K67" i="2" s="1"/>
  <c r="E67" i="2"/>
  <c r="F67" i="2" s="1"/>
  <c r="F79" i="3" l="1"/>
  <c r="H169" i="2"/>
  <c r="E65" i="2" l="1"/>
  <c r="F65" i="2" s="1"/>
  <c r="G65" i="2"/>
  <c r="H65" i="2" s="1"/>
  <c r="K65" i="2" s="1"/>
  <c r="F72" i="3" l="1"/>
  <c r="F77" i="3"/>
  <c r="F71" i="3"/>
  <c r="E78" i="3"/>
  <c r="F78" i="3" s="1"/>
  <c r="D78" i="3"/>
  <c r="G49" i="2"/>
  <c r="H49" i="2" s="1"/>
  <c r="E49" i="2"/>
  <c r="F49" i="2" s="1"/>
  <c r="C55" i="2"/>
  <c r="C52" i="2"/>
  <c r="C60" i="2"/>
  <c r="C108" i="2" l="1"/>
  <c r="G60" i="2" l="1"/>
  <c r="H60" i="2" s="1"/>
  <c r="K60" i="2" s="1"/>
  <c r="E60" i="2"/>
  <c r="F60" i="2" s="1"/>
  <c r="E61" i="2"/>
  <c r="F61" i="2" s="1"/>
  <c r="G61" i="2"/>
  <c r="H61" i="2" s="1"/>
  <c r="K61" i="2" s="1"/>
  <c r="C59" i="2" l="1"/>
  <c r="E30" i="2" l="1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28" i="2"/>
  <c r="E29" i="2"/>
  <c r="F29" i="2" s="1"/>
  <c r="H12" i="2"/>
  <c r="H20" i="2"/>
  <c r="C4" i="1" s="1"/>
  <c r="H4" i="1" s="1"/>
  <c r="G33" i="2"/>
  <c r="J33" i="2" s="1"/>
  <c r="H70" i="2"/>
  <c r="C8" i="1" s="1"/>
  <c r="H8" i="1" s="1"/>
  <c r="H103" i="2"/>
  <c r="G150" i="2"/>
  <c r="H150" i="2" s="1"/>
  <c r="H148" i="2" s="1"/>
  <c r="C13" i="1" s="1"/>
  <c r="H13" i="1" s="1"/>
  <c r="H155" i="2"/>
  <c r="H156" i="2"/>
  <c r="H162" i="2"/>
  <c r="H163" i="2"/>
  <c r="G172" i="2"/>
  <c r="H172" i="2" s="1"/>
  <c r="G173" i="2"/>
  <c r="H173" i="2" s="1"/>
  <c r="G174" i="2"/>
  <c r="H174" i="2" s="1"/>
  <c r="G175" i="2"/>
  <c r="H175" i="2" s="1"/>
  <c r="G176" i="2"/>
  <c r="H176" i="2" s="1"/>
  <c r="G177" i="2"/>
  <c r="H177" i="2" s="1"/>
  <c r="G178" i="2"/>
  <c r="H178" i="2" s="1"/>
  <c r="G179" i="2"/>
  <c r="H179" i="2" s="1"/>
  <c r="G180" i="2"/>
  <c r="H180" i="2" s="1"/>
  <c r="G181" i="2"/>
  <c r="H181" i="2" s="1"/>
  <c r="G182" i="2"/>
  <c r="H182" i="2" s="1"/>
  <c r="D9" i="3"/>
  <c r="F9" i="3" s="1"/>
  <c r="D10" i="3"/>
  <c r="F10" i="3" s="1"/>
  <c r="D11" i="3"/>
  <c r="F11" i="3" s="1"/>
  <c r="E17" i="3"/>
  <c r="F17" i="3" s="1"/>
  <c r="E18" i="3"/>
  <c r="F18" i="3"/>
  <c r="E19" i="3"/>
  <c r="F19" i="3" s="1"/>
  <c r="E20" i="3"/>
  <c r="F20" i="3" s="1"/>
  <c r="E21" i="3"/>
  <c r="F21" i="3" s="1"/>
  <c r="E22" i="3"/>
  <c r="F22" i="3" s="1"/>
  <c r="D23" i="3"/>
  <c r="F23" i="3" s="1"/>
  <c r="D24" i="3"/>
  <c r="F24" i="3" s="1"/>
  <c r="D25" i="3"/>
  <c r="F25" i="3" s="1"/>
  <c r="D26" i="3"/>
  <c r="F26" i="3"/>
  <c r="D27" i="3"/>
  <c r="F27" i="3" s="1"/>
  <c r="D28" i="3"/>
  <c r="F28" i="3" s="1"/>
  <c r="D29" i="3"/>
  <c r="F29" i="3" s="1"/>
  <c r="F44" i="3"/>
  <c r="F45" i="3"/>
  <c r="F46" i="3"/>
  <c r="E87" i="3"/>
  <c r="E8" i="1" s="1"/>
  <c r="J8" i="1" s="1"/>
  <c r="D132" i="3"/>
  <c r="F132" i="3" s="1"/>
  <c r="D133" i="3"/>
  <c r="F133" i="3" s="1"/>
  <c r="D134" i="3"/>
  <c r="F134" i="3" s="1"/>
  <c r="D135" i="3"/>
  <c r="F135" i="3"/>
  <c r="D136" i="3"/>
  <c r="F136" i="3" s="1"/>
  <c r="D137" i="3"/>
  <c r="F137" i="3"/>
  <c r="D138" i="3"/>
  <c r="F138" i="3" s="1"/>
  <c r="D139" i="3"/>
  <c r="F139" i="3"/>
  <c r="D140" i="3"/>
  <c r="F140" i="3" s="1"/>
  <c r="D141" i="3"/>
  <c r="F141" i="3" s="1"/>
  <c r="D145" i="3"/>
  <c r="F145" i="3" s="1"/>
  <c r="D146" i="3"/>
  <c r="F146" i="3" s="1"/>
  <c r="D147" i="3"/>
  <c r="F147" i="3" s="1"/>
  <c r="D148" i="3"/>
  <c r="F148" i="3"/>
  <c r="D149" i="3"/>
  <c r="F149" i="3" s="1"/>
  <c r="D150" i="3"/>
  <c r="F150" i="3"/>
  <c r="D151" i="3"/>
  <c r="F151" i="3" s="1"/>
  <c r="D152" i="3"/>
  <c r="F152" i="3" s="1"/>
  <c r="D153" i="3"/>
  <c r="F153" i="3" s="1"/>
  <c r="D154" i="3"/>
  <c r="F154" i="3"/>
  <c r="D155" i="3"/>
  <c r="F155" i="3" s="1"/>
  <c r="D156" i="3"/>
  <c r="F156" i="3"/>
  <c r="D157" i="3"/>
  <c r="F157" i="3" s="1"/>
  <c r="D158" i="3"/>
  <c r="F158" i="3" s="1"/>
  <c r="D159" i="3"/>
  <c r="F159" i="3"/>
  <c r="E162" i="3"/>
  <c r="E13" i="1" s="1"/>
  <c r="J13" i="1" s="1"/>
  <c r="D174" i="3"/>
  <c r="F174" i="3" s="1"/>
  <c r="D175" i="3"/>
  <c r="F175" i="3" s="1"/>
  <c r="D176" i="3"/>
  <c r="F176" i="3" s="1"/>
  <c r="D177" i="3"/>
  <c r="F177" i="3" s="1"/>
  <c r="D178" i="3"/>
  <c r="F178" i="3" s="1"/>
  <c r="D179" i="3"/>
  <c r="F179" i="3"/>
  <c r="D180" i="3"/>
  <c r="F180" i="3" s="1"/>
  <c r="D181" i="3"/>
  <c r="F181" i="3" s="1"/>
  <c r="D182" i="3"/>
  <c r="F182" i="3" s="1"/>
  <c r="D183" i="3"/>
  <c r="F183" i="3" s="1"/>
  <c r="D184" i="3"/>
  <c r="F184" i="3" s="1"/>
  <c r="F189" i="3"/>
  <c r="D190" i="3"/>
  <c r="F190" i="3" s="1"/>
  <c r="D191" i="3"/>
  <c r="F191" i="3" s="1"/>
  <c r="D192" i="3"/>
  <c r="F192" i="3"/>
  <c r="D193" i="3"/>
  <c r="F193" i="3" s="1"/>
  <c r="D194" i="3"/>
  <c r="F194" i="3" s="1"/>
  <c r="D195" i="3"/>
  <c r="F195" i="3" s="1"/>
  <c r="D196" i="3"/>
  <c r="F196" i="3" s="1"/>
  <c r="D197" i="3"/>
  <c r="F197" i="3" s="1"/>
  <c r="D198" i="3"/>
  <c r="F198" i="3" s="1"/>
  <c r="D199" i="3"/>
  <c r="F199" i="3" s="1"/>
  <c r="D200" i="3"/>
  <c r="F200" i="3" s="1"/>
  <c r="D201" i="3"/>
  <c r="F201" i="3" s="1"/>
  <c r="D202" i="3"/>
  <c r="F202" i="3" s="1"/>
  <c r="E56" i="2"/>
  <c r="F56" i="2" s="1"/>
  <c r="G56" i="2"/>
  <c r="H56" i="2" s="1"/>
  <c r="K56" i="2" s="1"/>
  <c r="D15" i="3"/>
  <c r="D16" i="3"/>
  <c r="D17" i="3"/>
  <c r="D18" i="3"/>
  <c r="D19" i="3"/>
  <c r="D20" i="3"/>
  <c r="D21" i="3"/>
  <c r="D22" i="3"/>
  <c r="E167" i="2"/>
  <c r="F167" i="2" s="1"/>
  <c r="E168" i="2"/>
  <c r="F168" i="2" s="1"/>
  <c r="E169" i="2"/>
  <c r="F169" i="2" s="1"/>
  <c r="E170" i="2"/>
  <c r="E171" i="2"/>
  <c r="F171" i="2" s="1"/>
  <c r="E172" i="2"/>
  <c r="F172" i="2" s="1"/>
  <c r="E173" i="2"/>
  <c r="F173" i="2" s="1"/>
  <c r="E174" i="2"/>
  <c r="F174" i="2" s="1"/>
  <c r="E175" i="2"/>
  <c r="F175" i="2" s="1"/>
  <c r="E176" i="2"/>
  <c r="F176" i="2" s="1"/>
  <c r="E187" i="2"/>
  <c r="F187" i="2" s="1"/>
  <c r="E188" i="2"/>
  <c r="F188" i="2" s="1"/>
  <c r="E189" i="2"/>
  <c r="F189" i="2" s="1"/>
  <c r="E190" i="2"/>
  <c r="E191" i="2"/>
  <c r="F191" i="2" s="1"/>
  <c r="E192" i="2"/>
  <c r="E193" i="2"/>
  <c r="E194" i="2"/>
  <c r="F194" i="2" s="1"/>
  <c r="E195" i="2"/>
  <c r="F195" i="2" s="1"/>
  <c r="E196" i="2"/>
  <c r="F196" i="2" s="1"/>
  <c r="E197" i="2"/>
  <c r="D50" i="3"/>
  <c r="D51" i="3"/>
  <c r="D52" i="3"/>
  <c r="D53" i="3"/>
  <c r="D54" i="3"/>
  <c r="D55" i="3"/>
  <c r="D56" i="3"/>
  <c r="D57" i="3"/>
  <c r="D58" i="3"/>
  <c r="D59" i="3"/>
  <c r="E105" i="2"/>
  <c r="F105" i="2" s="1"/>
  <c r="B116" i="2"/>
  <c r="C111" i="3" s="1"/>
  <c r="D111" i="3" s="1"/>
  <c r="C107" i="2"/>
  <c r="C109" i="2" s="1"/>
  <c r="B122" i="2"/>
  <c r="E106" i="2"/>
  <c r="F106" i="2" s="1"/>
  <c r="E108" i="2"/>
  <c r="C113" i="2"/>
  <c r="G113" i="2" s="1"/>
  <c r="F224" i="3"/>
  <c r="D224" i="3"/>
  <c r="C205" i="3"/>
  <c r="D205" i="3" s="1"/>
  <c r="C76" i="3"/>
  <c r="F16" i="3"/>
  <c r="E134" i="2"/>
  <c r="F134" i="2" s="1"/>
  <c r="C85" i="2"/>
  <c r="C88" i="2" s="1"/>
  <c r="E88" i="2" s="1"/>
  <c r="G41" i="2"/>
  <c r="K13" i="2"/>
  <c r="M13" i="2" s="1"/>
  <c r="N13" i="2" s="1"/>
  <c r="O13" i="2" s="1"/>
  <c r="P14" i="2" s="1"/>
  <c r="G143" i="2"/>
  <c r="H143" i="2" s="1"/>
  <c r="G144" i="2"/>
  <c r="H144" i="2" s="1"/>
  <c r="G145" i="2"/>
  <c r="H145" i="2" s="1"/>
  <c r="C79" i="2"/>
  <c r="E79" i="2" s="1"/>
  <c r="F79" i="2" s="1"/>
  <c r="C73" i="2"/>
  <c r="C74" i="2" s="1"/>
  <c r="C72" i="2"/>
  <c r="E72" i="2" s="1"/>
  <c r="E10" i="2"/>
  <c r="F10" i="2" s="1"/>
  <c r="E11" i="2"/>
  <c r="F11" i="2" s="1"/>
  <c r="E12" i="2"/>
  <c r="F12" i="2" s="1"/>
  <c r="E13" i="2"/>
  <c r="E14" i="2"/>
  <c r="F14" i="2" s="1"/>
  <c r="E15" i="2"/>
  <c r="F15" i="2" s="1"/>
  <c r="E16" i="2"/>
  <c r="F16" i="2" s="1"/>
  <c r="E17" i="2"/>
  <c r="F17" i="2" s="1"/>
  <c r="E21" i="2"/>
  <c r="F21" i="2" s="1"/>
  <c r="E22" i="2"/>
  <c r="E23" i="2"/>
  <c r="F23" i="2" s="1"/>
  <c r="E24" i="2"/>
  <c r="E25" i="2"/>
  <c r="F25" i="2" s="1"/>
  <c r="E41" i="2"/>
  <c r="F41" i="2" s="1"/>
  <c r="E42" i="2"/>
  <c r="F42" i="2" s="1"/>
  <c r="E43" i="2"/>
  <c r="E45" i="2"/>
  <c r="F45" i="2" s="1"/>
  <c r="E46" i="2"/>
  <c r="F46" i="2" s="1"/>
  <c r="E48" i="2"/>
  <c r="F48" i="2" s="1"/>
  <c r="E52" i="2"/>
  <c r="E53" i="2"/>
  <c r="F53" i="2" s="1"/>
  <c r="E54" i="2"/>
  <c r="F54" i="2" s="1"/>
  <c r="E55" i="2"/>
  <c r="F55" i="2" s="1"/>
  <c r="E57" i="2"/>
  <c r="F57" i="2" s="1"/>
  <c r="E58" i="2"/>
  <c r="F58" i="2"/>
  <c r="E59" i="2"/>
  <c r="F59" i="2" s="1"/>
  <c r="E62" i="2"/>
  <c r="F62" i="2" s="1"/>
  <c r="E63" i="2"/>
  <c r="F63" i="2" s="1"/>
  <c r="E64" i="2"/>
  <c r="F64" i="2" s="1"/>
  <c r="E71" i="2"/>
  <c r="F71" i="2" s="1"/>
  <c r="E75" i="2"/>
  <c r="F75" i="2" s="1"/>
  <c r="E76" i="2"/>
  <c r="F76" i="2" s="1"/>
  <c r="E77" i="2"/>
  <c r="F77" i="2" s="1"/>
  <c r="E78" i="2"/>
  <c r="F78" i="2" s="1"/>
  <c r="E85" i="2"/>
  <c r="E86" i="2"/>
  <c r="F86" i="2" s="1"/>
  <c r="E87" i="2"/>
  <c r="F87" i="2" s="1"/>
  <c r="E90" i="2"/>
  <c r="F90" i="2" s="1"/>
  <c r="E91" i="2"/>
  <c r="F91" i="2" s="1"/>
  <c r="J112" i="3"/>
  <c r="L112" i="3" s="1"/>
  <c r="M112" i="3" s="1"/>
  <c r="N112" i="3" s="1"/>
  <c r="C81" i="2"/>
  <c r="C82" i="2" s="1"/>
  <c r="E114" i="2"/>
  <c r="F114" i="2" s="1"/>
  <c r="E115" i="2"/>
  <c r="E130" i="2"/>
  <c r="E131" i="2"/>
  <c r="F131" i="2" s="1"/>
  <c r="E132" i="2"/>
  <c r="F132" i="2" s="1"/>
  <c r="E133" i="2"/>
  <c r="F133" i="2" s="1"/>
  <c r="E135" i="2"/>
  <c r="F135" i="2" s="1"/>
  <c r="E140" i="2"/>
  <c r="E141" i="2"/>
  <c r="F141" i="2" s="1"/>
  <c r="E142" i="2"/>
  <c r="E143" i="2"/>
  <c r="F143" i="2"/>
  <c r="E144" i="2"/>
  <c r="F144" i="2" s="1"/>
  <c r="E145" i="2"/>
  <c r="F145" i="2" s="1"/>
  <c r="E149" i="2"/>
  <c r="F149" i="2" s="1"/>
  <c r="E150" i="2"/>
  <c r="F150" i="2" s="1"/>
  <c r="E153" i="2"/>
  <c r="F153" i="2" s="1"/>
  <c r="E154" i="2"/>
  <c r="E155" i="2"/>
  <c r="F155" i="2" s="1"/>
  <c r="E156" i="2"/>
  <c r="F156" i="2" s="1"/>
  <c r="E161" i="2"/>
  <c r="F161" i="2" s="1"/>
  <c r="E162" i="2"/>
  <c r="F162" i="2" s="1"/>
  <c r="E163" i="2"/>
  <c r="F163" i="2" s="1"/>
  <c r="F190" i="2"/>
  <c r="F192" i="2"/>
  <c r="F193" i="2"/>
  <c r="F197" i="2"/>
  <c r="D33" i="3"/>
  <c r="D34" i="3"/>
  <c r="D35" i="3"/>
  <c r="D36" i="3"/>
  <c r="D37" i="3"/>
  <c r="D38" i="3"/>
  <c r="D32" i="3" s="1"/>
  <c r="D39" i="3"/>
  <c r="D40" i="3"/>
  <c r="D41" i="3"/>
  <c r="D42" i="3"/>
  <c r="D43" i="3"/>
  <c r="D71" i="3"/>
  <c r="D72" i="3"/>
  <c r="D73" i="3"/>
  <c r="K93" i="3"/>
  <c r="B88" i="3" s="1"/>
  <c r="D88" i="3" s="1"/>
  <c r="K92" i="3"/>
  <c r="B89" i="3" s="1"/>
  <c r="D90" i="3"/>
  <c r="D91" i="3"/>
  <c r="D92" i="3"/>
  <c r="D99" i="3"/>
  <c r="D100" i="3"/>
  <c r="D102" i="3"/>
  <c r="D103" i="3"/>
  <c r="D104" i="3"/>
  <c r="D105" i="3"/>
  <c r="D110" i="3"/>
  <c r="D112" i="3"/>
  <c r="D113" i="3"/>
  <c r="D114" i="3"/>
  <c r="D127" i="3"/>
  <c r="D128" i="3"/>
  <c r="D129" i="3"/>
  <c r="D130" i="3"/>
  <c r="D131" i="3"/>
  <c r="D163" i="3"/>
  <c r="D164" i="3"/>
  <c r="D165" i="3"/>
  <c r="D166" i="3"/>
  <c r="D170" i="3"/>
  <c r="D189" i="3"/>
  <c r="D206" i="3"/>
  <c r="D207" i="3"/>
  <c r="D225" i="3"/>
  <c r="D226" i="3"/>
  <c r="D227" i="3"/>
  <c r="D228" i="3"/>
  <c r="D229" i="3"/>
  <c r="D230" i="3"/>
  <c r="D231" i="3"/>
  <c r="D232" i="3"/>
  <c r="D233" i="3"/>
  <c r="D234" i="3"/>
  <c r="D236" i="3"/>
  <c r="D237" i="3"/>
  <c r="D238" i="3"/>
  <c r="C80" i="2"/>
  <c r="E80" i="2" s="1"/>
  <c r="F80" i="2" s="1"/>
  <c r="K95" i="3"/>
  <c r="E95" i="3"/>
  <c r="H95" i="3" s="1"/>
  <c r="D95" i="3"/>
  <c r="K94" i="3"/>
  <c r="D94" i="3"/>
  <c r="E94" i="3"/>
  <c r="H94" i="3" s="1"/>
  <c r="K89" i="3"/>
  <c r="K90" i="3"/>
  <c r="K91" i="3"/>
  <c r="K88" i="3"/>
  <c r="K10" i="2"/>
  <c r="M10" i="2" s="1"/>
  <c r="K29" i="2"/>
  <c r="M29" i="2" s="1"/>
  <c r="K16" i="2"/>
  <c r="M16" i="2" s="1"/>
  <c r="G130" i="2"/>
  <c r="J130" i="2" s="1"/>
  <c r="G131" i="2"/>
  <c r="J131" i="2" s="1"/>
  <c r="G132" i="2"/>
  <c r="J132" i="2" s="1"/>
  <c r="G135" i="2"/>
  <c r="J135" i="2" s="1"/>
  <c r="J136" i="2"/>
  <c r="J137" i="2"/>
  <c r="E91" i="3"/>
  <c r="H91" i="3" s="1"/>
  <c r="G77" i="2"/>
  <c r="J77" i="2" s="1"/>
  <c r="A1" i="1"/>
  <c r="E89" i="3"/>
  <c r="G78" i="2"/>
  <c r="J78" i="2" s="1"/>
  <c r="G76" i="2"/>
  <c r="J76" i="2" s="1"/>
  <c r="G75" i="2"/>
  <c r="J75" i="2" s="1"/>
  <c r="B25" i="1"/>
  <c r="H102" i="3"/>
  <c r="G17" i="2"/>
  <c r="J17" i="2" s="1"/>
  <c r="J71" i="3"/>
  <c r="L71" i="3" s="1"/>
  <c r="M71" i="3" s="1"/>
  <c r="N71" i="3" s="1"/>
  <c r="O71" i="3" s="1"/>
  <c r="J16" i="2"/>
  <c r="H41" i="2"/>
  <c r="G24" i="2"/>
  <c r="J24" i="2" s="1"/>
  <c r="F24" i="2"/>
  <c r="E158" i="3"/>
  <c r="E159" i="3"/>
  <c r="D160" i="3"/>
  <c r="F160" i="3" s="1"/>
  <c r="E160" i="3"/>
  <c r="E15" i="3"/>
  <c r="H15" i="3" s="1"/>
  <c r="E167" i="3"/>
  <c r="H167" i="3"/>
  <c r="H117" i="3"/>
  <c r="H118" i="3"/>
  <c r="H119" i="3"/>
  <c r="H120" i="3"/>
  <c r="H121" i="3"/>
  <c r="H122" i="3"/>
  <c r="H123" i="3"/>
  <c r="F115" i="3"/>
  <c r="H116" i="3"/>
  <c r="E114" i="3"/>
  <c r="H114" i="3" s="1"/>
  <c r="F113" i="3"/>
  <c r="F110" i="3"/>
  <c r="E104" i="3"/>
  <c r="H104" i="3" s="1"/>
  <c r="E105" i="3"/>
  <c r="H105" i="3" s="1"/>
  <c r="E157" i="3"/>
  <c r="E156" i="3"/>
  <c r="D77" i="3"/>
  <c r="H60" i="3"/>
  <c r="H61" i="3"/>
  <c r="H62" i="3"/>
  <c r="H63" i="3"/>
  <c r="H64" i="3"/>
  <c r="H65" i="3"/>
  <c r="H66" i="3"/>
  <c r="H67" i="3"/>
  <c r="H68" i="3"/>
  <c r="E59" i="3"/>
  <c r="F59" i="3" s="1"/>
  <c r="H134" i="2"/>
  <c r="H129" i="2" s="1"/>
  <c r="C11" i="1" s="1"/>
  <c r="H11" i="1" s="1"/>
  <c r="J92" i="2"/>
  <c r="J93" i="2"/>
  <c r="J94" i="2"/>
  <c r="J95" i="2"/>
  <c r="J96" i="2"/>
  <c r="J97" i="2"/>
  <c r="J98" i="2"/>
  <c r="J99" i="2"/>
  <c r="J100" i="2"/>
  <c r="J101" i="2"/>
  <c r="J18" i="2"/>
  <c r="K15" i="2"/>
  <c r="K12" i="2"/>
  <c r="J142" i="2"/>
  <c r="G106" i="2"/>
  <c r="F115" i="2"/>
  <c r="G126" i="2"/>
  <c r="J126" i="2" s="1"/>
  <c r="E126" i="2"/>
  <c r="F126" i="2" s="1"/>
  <c r="G125" i="2"/>
  <c r="J125" i="2" s="1"/>
  <c r="E125" i="2"/>
  <c r="F125" i="2" s="1"/>
  <c r="G124" i="2"/>
  <c r="E124" i="2"/>
  <c r="F124" i="2" s="1"/>
  <c r="H42" i="2"/>
  <c r="F208" i="3"/>
  <c r="F209" i="3"/>
  <c r="F210" i="3"/>
  <c r="F211" i="3"/>
  <c r="F212" i="3"/>
  <c r="H215" i="3"/>
  <c r="H216" i="3"/>
  <c r="H217" i="3"/>
  <c r="H218" i="3"/>
  <c r="H171" i="3"/>
  <c r="H164" i="3"/>
  <c r="H165" i="3"/>
  <c r="H166" i="3"/>
  <c r="F111" i="3"/>
  <c r="H112" i="3"/>
  <c r="H101" i="3"/>
  <c r="H44" i="3"/>
  <c r="H45" i="3"/>
  <c r="H46" i="3"/>
  <c r="H47" i="3"/>
  <c r="J58" i="3"/>
  <c r="L58" i="3" s="1"/>
  <c r="M58" i="3" s="1"/>
  <c r="N58" i="3" s="1"/>
  <c r="O58" i="3" s="1"/>
  <c r="E131" i="3"/>
  <c r="H131" i="3" s="1"/>
  <c r="E132" i="3"/>
  <c r="E133" i="3"/>
  <c r="E134" i="3"/>
  <c r="E135" i="3"/>
  <c r="E136" i="3"/>
  <c r="E137" i="3"/>
  <c r="E138" i="3"/>
  <c r="E139" i="3"/>
  <c r="E140" i="3"/>
  <c r="E141" i="3"/>
  <c r="G115" i="2"/>
  <c r="J115" i="2" s="1"/>
  <c r="G105" i="2"/>
  <c r="G114" i="2"/>
  <c r="J114" i="2" s="1"/>
  <c r="J77" i="3"/>
  <c r="L77" i="3" s="1"/>
  <c r="M77" i="3" s="1"/>
  <c r="N77" i="3" s="1"/>
  <c r="J73" i="3"/>
  <c r="E226" i="3"/>
  <c r="H226" i="3" s="1"/>
  <c r="J70" i="3"/>
  <c r="F164" i="2"/>
  <c r="G154" i="2"/>
  <c r="J154" i="2" s="1"/>
  <c r="G91" i="2"/>
  <c r="J91" i="2" s="1"/>
  <c r="F207" i="3"/>
  <c r="D167" i="3"/>
  <c r="G32" i="2"/>
  <c r="H32" i="2" s="1"/>
  <c r="G34" i="2"/>
  <c r="H34" i="2" s="1"/>
  <c r="G35" i="2"/>
  <c r="H35" i="2" s="1"/>
  <c r="G36" i="2"/>
  <c r="J36" i="2" s="1"/>
  <c r="G37" i="2"/>
  <c r="J37" i="2" s="1"/>
  <c r="G38" i="2"/>
  <c r="J38" i="2" s="1"/>
  <c r="J15" i="2"/>
  <c r="B1" i="1"/>
  <c r="G192" i="2"/>
  <c r="J192" i="2" s="1"/>
  <c r="H86" i="2"/>
  <c r="G149" i="2"/>
  <c r="J149" i="2" s="1"/>
  <c r="E239" i="3"/>
  <c r="H239" i="3" s="1"/>
  <c r="E238" i="3"/>
  <c r="H238" i="3" s="1"/>
  <c r="E237" i="3"/>
  <c r="H237" i="3" s="1"/>
  <c r="E236" i="3"/>
  <c r="H236" i="3" s="1"/>
  <c r="E234" i="3"/>
  <c r="E233" i="3"/>
  <c r="H233" i="3" s="1"/>
  <c r="E232" i="3"/>
  <c r="H232" i="3"/>
  <c r="E231" i="3"/>
  <c r="H231" i="3" s="1"/>
  <c r="F230" i="3"/>
  <c r="E229" i="3"/>
  <c r="H229" i="3"/>
  <c r="E228" i="3"/>
  <c r="H228" i="3" s="1"/>
  <c r="E227" i="3"/>
  <c r="H227" i="3" s="1"/>
  <c r="E225" i="3"/>
  <c r="F225" i="3" s="1"/>
  <c r="F206" i="3"/>
  <c r="E170" i="3"/>
  <c r="H170" i="3" s="1"/>
  <c r="E163" i="3"/>
  <c r="H163" i="3"/>
  <c r="E155" i="3"/>
  <c r="E154" i="3"/>
  <c r="E153" i="3"/>
  <c r="E152" i="3"/>
  <c r="E151" i="3"/>
  <c r="E150" i="3"/>
  <c r="E149" i="3"/>
  <c r="E148" i="3"/>
  <c r="E147" i="3"/>
  <c r="E146" i="3"/>
  <c r="E145" i="3"/>
  <c r="E130" i="3"/>
  <c r="H130" i="3" s="1"/>
  <c r="E129" i="3"/>
  <c r="H129" i="3" s="1"/>
  <c r="E58" i="3"/>
  <c r="F58" i="3" s="1"/>
  <c r="E57" i="3"/>
  <c r="F57" i="3" s="1"/>
  <c r="E56" i="3"/>
  <c r="F56" i="3"/>
  <c r="E55" i="3"/>
  <c r="F55" i="3"/>
  <c r="E54" i="3"/>
  <c r="F54" i="3" s="1"/>
  <c r="E53" i="3"/>
  <c r="F53" i="3"/>
  <c r="F52" i="3"/>
  <c r="E51" i="3"/>
  <c r="F51" i="3" s="1"/>
  <c r="E50" i="3"/>
  <c r="F50" i="3" s="1"/>
  <c r="E43" i="3"/>
  <c r="F43" i="3" s="1"/>
  <c r="E42" i="3"/>
  <c r="F42" i="3" s="1"/>
  <c r="E41" i="3"/>
  <c r="F41" i="3" s="1"/>
  <c r="E40" i="3"/>
  <c r="F40" i="3" s="1"/>
  <c r="E39" i="3"/>
  <c r="F39" i="3" s="1"/>
  <c r="E38" i="3"/>
  <c r="F38" i="3" s="1"/>
  <c r="E37" i="3"/>
  <c r="F37" i="3" s="1"/>
  <c r="F36" i="3"/>
  <c r="F35" i="3"/>
  <c r="F34" i="3"/>
  <c r="F33" i="3"/>
  <c r="E29" i="3"/>
  <c r="E28" i="3"/>
  <c r="E27" i="3"/>
  <c r="E26" i="3"/>
  <c r="E25" i="3"/>
  <c r="E24" i="3"/>
  <c r="E23" i="3"/>
  <c r="J14" i="2"/>
  <c r="G25" i="2"/>
  <c r="J25" i="2" s="1"/>
  <c r="G23" i="2"/>
  <c r="J23" i="2" s="1"/>
  <c r="G22" i="2"/>
  <c r="J22" i="2" s="1"/>
  <c r="G31" i="2"/>
  <c r="H31" i="2" s="1"/>
  <c r="G30" i="2"/>
  <c r="H30" i="2" s="1"/>
  <c r="G29" i="2"/>
  <c r="H29" i="2" s="1"/>
  <c r="G28" i="2"/>
  <c r="J28" i="2" s="1"/>
  <c r="H48" i="2"/>
  <c r="H46" i="2"/>
  <c r="H45" i="2"/>
  <c r="G43" i="2"/>
  <c r="H43" i="2" s="1"/>
  <c r="H64" i="2"/>
  <c r="K64" i="2" s="1"/>
  <c r="H63" i="2"/>
  <c r="K63" i="2" s="1"/>
  <c r="H62" i="2"/>
  <c r="K62" i="2" s="1"/>
  <c r="H59" i="2"/>
  <c r="K59" i="2" s="1"/>
  <c r="G58" i="2"/>
  <c r="H58" i="2" s="1"/>
  <c r="K58" i="2" s="1"/>
  <c r="G55" i="2"/>
  <c r="H55" i="2" s="1"/>
  <c r="K55" i="2" s="1"/>
  <c r="H52" i="2"/>
  <c r="K52" i="2" s="1"/>
  <c r="H87" i="2"/>
  <c r="G85" i="2"/>
  <c r="J85" i="2" s="1"/>
  <c r="G133" i="2"/>
  <c r="J133" i="2" s="1"/>
  <c r="G141" i="2"/>
  <c r="J141" i="2" s="1"/>
  <c r="J140" i="2"/>
  <c r="G153" i="2"/>
  <c r="J153" i="2"/>
  <c r="G161" i="2"/>
  <c r="J161" i="2" s="1"/>
  <c r="G184" i="2"/>
  <c r="H184" i="2" s="1"/>
  <c r="G183" i="2"/>
  <c r="H183" i="2" s="1"/>
  <c r="G168" i="2"/>
  <c r="H168" i="2" s="1"/>
  <c r="H167" i="2"/>
  <c r="G199" i="2"/>
  <c r="J199" i="2" s="1"/>
  <c r="G201" i="2"/>
  <c r="J201" i="2" s="1"/>
  <c r="G200" i="2"/>
  <c r="J200" i="2" s="1"/>
  <c r="G198" i="2"/>
  <c r="G197" i="2"/>
  <c r="J197" i="2" s="1"/>
  <c r="G196" i="2"/>
  <c r="J196" i="2" s="1"/>
  <c r="H195" i="2"/>
  <c r="C235" i="3"/>
  <c r="E235" i="3" s="1"/>
  <c r="H194" i="2"/>
  <c r="G193" i="2"/>
  <c r="J193" i="2" s="1"/>
  <c r="G191" i="2"/>
  <c r="G190" i="2"/>
  <c r="J190" i="2" s="1"/>
  <c r="H189" i="2"/>
  <c r="H188" i="2"/>
  <c r="H164" i="2"/>
  <c r="E198" i="2"/>
  <c r="F198" i="2" s="1"/>
  <c r="E199" i="2"/>
  <c r="F199" i="2" s="1"/>
  <c r="E200" i="2"/>
  <c r="F200" i="2" s="1"/>
  <c r="E201" i="2"/>
  <c r="F201" i="2" s="1"/>
  <c r="A2" i="3"/>
  <c r="D60" i="3"/>
  <c r="F60" i="3"/>
  <c r="D61" i="3"/>
  <c r="F61" i="3" s="1"/>
  <c r="D62" i="3"/>
  <c r="F62" i="3"/>
  <c r="D63" i="3"/>
  <c r="F63" i="3"/>
  <c r="D64" i="3"/>
  <c r="F64" i="3"/>
  <c r="D65" i="3"/>
  <c r="F65" i="3" s="1"/>
  <c r="D66" i="3"/>
  <c r="F66" i="3" s="1"/>
  <c r="D67" i="3"/>
  <c r="F67" i="3" s="1"/>
  <c r="D68" i="3"/>
  <c r="F68" i="3" s="1"/>
  <c r="D83" i="3"/>
  <c r="L224" i="3"/>
  <c r="M224" i="3" s="1"/>
  <c r="N224" i="3" s="1"/>
  <c r="O224" i="3" s="1"/>
  <c r="F22" i="2"/>
  <c r="F140" i="2"/>
  <c r="F142" i="2"/>
  <c r="F154" i="2"/>
  <c r="L116" i="3"/>
  <c r="M116" i="3" s="1"/>
  <c r="N116" i="3" s="1"/>
  <c r="O116" i="3" s="1"/>
  <c r="F13" i="2"/>
  <c r="G13" i="2"/>
  <c r="J13" i="2" s="1"/>
  <c r="J11" i="2"/>
  <c r="H100" i="3"/>
  <c r="F103" i="3"/>
  <c r="G53" i="2"/>
  <c r="H54" i="2"/>
  <c r="K54" i="2" s="1"/>
  <c r="L74" i="3"/>
  <c r="M74" i="3" s="1"/>
  <c r="N74" i="3" s="1"/>
  <c r="E74" i="3" s="1"/>
  <c r="F74" i="3" s="1"/>
  <c r="E73" i="3"/>
  <c r="H73" i="3" s="1"/>
  <c r="H10" i="2"/>
  <c r="G57" i="2"/>
  <c r="H57" i="2" s="1"/>
  <c r="K57" i="2" s="1"/>
  <c r="G71" i="2"/>
  <c r="J71" i="2" s="1"/>
  <c r="H38" i="2"/>
  <c r="H90" i="3"/>
  <c r="F52" i="2"/>
  <c r="H187" i="2"/>
  <c r="C223" i="3"/>
  <c r="D223" i="3" s="1"/>
  <c r="D49" i="3"/>
  <c r="A148" i="2"/>
  <c r="B13" i="1" s="1"/>
  <c r="A144" i="3"/>
  <c r="D12" i="1" s="1"/>
  <c r="B3" i="1"/>
  <c r="F43" i="2"/>
  <c r="E148" i="2"/>
  <c r="G80" i="2"/>
  <c r="J80" i="2" s="1"/>
  <c r="F85" i="2"/>
  <c r="E92" i="3"/>
  <c r="H92" i="3" s="1"/>
  <c r="G81" i="2"/>
  <c r="J81" i="2" s="1"/>
  <c r="E88" i="3"/>
  <c r="E81" i="2"/>
  <c r="F81" i="2" s="1"/>
  <c r="G108" i="2"/>
  <c r="E93" i="3"/>
  <c r="H93" i="3" s="1"/>
  <c r="D93" i="3"/>
  <c r="F108" i="2"/>
  <c r="E160" i="2"/>
  <c r="F160" i="2" s="1"/>
  <c r="H160" i="2"/>
  <c r="D188" i="3"/>
  <c r="F188" i="3"/>
  <c r="C10" i="1" l="1"/>
  <c r="H10" i="1" s="1"/>
  <c r="K103" i="2"/>
  <c r="H159" i="2"/>
  <c r="C15" i="1" s="1"/>
  <c r="H15" i="1" s="1"/>
  <c r="F159" i="2"/>
  <c r="J109" i="3"/>
  <c r="L109" i="3" s="1"/>
  <c r="M109" i="3" s="1"/>
  <c r="N109" i="3" s="1"/>
  <c r="O109" i="3" s="1"/>
  <c r="H166" i="2"/>
  <c r="A14" i="3"/>
  <c r="D4" i="1" s="1"/>
  <c r="D144" i="3"/>
  <c r="A152" i="2"/>
  <c r="B14" i="1" s="1"/>
  <c r="H84" i="2"/>
  <c r="E73" i="2"/>
  <c r="F73" i="2" s="1"/>
  <c r="C112" i="2"/>
  <c r="J35" i="2"/>
  <c r="K87" i="2"/>
  <c r="E126" i="3"/>
  <c r="E11" i="1" s="1"/>
  <c r="E144" i="3"/>
  <c r="E12" i="1" s="1"/>
  <c r="J12" i="1" s="1"/>
  <c r="H36" i="2"/>
  <c r="G79" i="2"/>
  <c r="J79" i="2" s="1"/>
  <c r="D162" i="3"/>
  <c r="E8" i="3"/>
  <c r="E3" i="1" s="1"/>
  <c r="J3" i="1" s="1"/>
  <c r="G107" i="2"/>
  <c r="D14" i="3"/>
  <c r="H37" i="2"/>
  <c r="D169" i="3"/>
  <c r="A126" i="3"/>
  <c r="D11" i="1" s="1"/>
  <c r="H152" i="2"/>
  <c r="C14" i="1" s="1"/>
  <c r="H14" i="1" s="1"/>
  <c r="H9" i="2"/>
  <c r="C3" i="1" s="1"/>
  <c r="H3" i="1" s="1"/>
  <c r="E107" i="2"/>
  <c r="F107" i="2" s="1"/>
  <c r="A32" i="3"/>
  <c r="D5" i="1" s="1"/>
  <c r="H139" i="2"/>
  <c r="C12" i="1" s="1"/>
  <c r="H40" i="2"/>
  <c r="A20" i="2"/>
  <c r="B4" i="1" s="1"/>
  <c r="A166" i="2"/>
  <c r="B16" i="1" s="1"/>
  <c r="F148" i="2"/>
  <c r="A139" i="2"/>
  <c r="B12" i="1" s="1"/>
  <c r="H186" i="2"/>
  <c r="C17" i="1" s="1"/>
  <c r="H17" i="1" s="1"/>
  <c r="J34" i="2"/>
  <c r="F152" i="2"/>
  <c r="E9" i="2"/>
  <c r="E113" i="2"/>
  <c r="H33" i="2"/>
  <c r="H27" i="2" s="1"/>
  <c r="E27" i="2"/>
  <c r="C16" i="1"/>
  <c r="H16" i="1" s="1"/>
  <c r="F9" i="2"/>
  <c r="H51" i="2"/>
  <c r="K51" i="2" s="1"/>
  <c r="A129" i="2"/>
  <c r="B11" i="1" s="1"/>
  <c r="E32" i="3"/>
  <c r="E5" i="1" s="1"/>
  <c r="J5" i="1" s="1"/>
  <c r="E84" i="2"/>
  <c r="D235" i="3"/>
  <c r="D222" i="3" s="1"/>
  <c r="F235" i="3"/>
  <c r="E166" i="2"/>
  <c r="D76" i="3"/>
  <c r="E76" i="3"/>
  <c r="F76" i="3" s="1"/>
  <c r="G82" i="2"/>
  <c r="J82" i="2" s="1"/>
  <c r="E82" i="2"/>
  <c r="F82" i="2" s="1"/>
  <c r="F88" i="2"/>
  <c r="F84" i="2" s="1"/>
  <c r="A84" i="2"/>
  <c r="B9" i="1" s="1"/>
  <c r="P16" i="2"/>
  <c r="N16" i="2"/>
  <c r="O16" i="2" s="1"/>
  <c r="P17" i="2" s="1"/>
  <c r="F186" i="2"/>
  <c r="E74" i="2"/>
  <c r="F74" i="2" s="1"/>
  <c r="G74" i="2"/>
  <c r="J74" i="2" s="1"/>
  <c r="P29" i="2"/>
  <c r="N29" i="2"/>
  <c r="O29" i="2" s="1"/>
  <c r="F139" i="2"/>
  <c r="F72" i="2"/>
  <c r="E186" i="2"/>
  <c r="E139" i="2"/>
  <c r="E159" i="2"/>
  <c r="E20" i="2"/>
  <c r="P13" i="2"/>
  <c r="E129" i="2"/>
  <c r="G73" i="2"/>
  <c r="J73" i="2" s="1"/>
  <c r="F130" i="2"/>
  <c r="F129" i="2" s="1"/>
  <c r="J99" i="3"/>
  <c r="C101" i="3" s="1"/>
  <c r="D101" i="3" s="1"/>
  <c r="A159" i="2"/>
  <c r="B15" i="1" s="1"/>
  <c r="E152" i="2"/>
  <c r="F170" i="2"/>
  <c r="F166" i="2" s="1"/>
  <c r="A186" i="2"/>
  <c r="B17" i="1" s="1"/>
  <c r="F28" i="2"/>
  <c r="F27" i="2" s="1"/>
  <c r="A27" i="2" s="1"/>
  <c r="B5" i="1" s="1"/>
  <c r="G72" i="2"/>
  <c r="J72" i="2" s="1"/>
  <c r="C104" i="2"/>
  <c r="C111" i="2"/>
  <c r="G111" i="2" s="1"/>
  <c r="N10" i="2"/>
  <c r="O10" i="2" s="1"/>
  <c r="P11" i="2" s="1"/>
  <c r="P10" i="2"/>
  <c r="A49" i="3"/>
  <c r="D6" i="1" s="1"/>
  <c r="E49" i="3"/>
  <c r="E6" i="1" s="1"/>
  <c r="J6" i="1" s="1"/>
  <c r="F40" i="2"/>
  <c r="E51" i="2"/>
  <c r="A51" i="2" s="1"/>
  <c r="B7" i="1" s="1"/>
  <c r="F51" i="2"/>
  <c r="E109" i="2"/>
  <c r="F109" i="2" s="1"/>
  <c r="G109" i="2"/>
  <c r="F8" i="1"/>
  <c r="E205" i="3"/>
  <c r="F205" i="3" s="1"/>
  <c r="E204" i="3" s="1"/>
  <c r="D89" i="3"/>
  <c r="D87" i="3" s="1"/>
  <c r="H89" i="3"/>
  <c r="H88" i="3"/>
  <c r="F13" i="1"/>
  <c r="E14" i="3"/>
  <c r="E4" i="1" s="1"/>
  <c r="O74" i="3"/>
  <c r="E169" i="3"/>
  <c r="E14" i="1" s="1"/>
  <c r="E187" i="3"/>
  <c r="E15" i="1" s="1"/>
  <c r="A162" i="3"/>
  <c r="D13" i="1" s="1"/>
  <c r="D126" i="3"/>
  <c r="A169" i="3"/>
  <c r="D14" i="1" s="1"/>
  <c r="E223" i="3"/>
  <c r="F223" i="3" s="1"/>
  <c r="A8" i="3"/>
  <c r="D3" i="1" s="1"/>
  <c r="F99" i="3"/>
  <c r="A204" i="3"/>
  <c r="D16" i="1" s="1"/>
  <c r="D204" i="3"/>
  <c r="C108" i="3"/>
  <c r="O77" i="3"/>
  <c r="O112" i="3"/>
  <c r="C109" i="3"/>
  <c r="D187" i="3"/>
  <c r="A187" i="3"/>
  <c r="F113" i="2"/>
  <c r="E40" i="2"/>
  <c r="A40" i="2"/>
  <c r="B6" i="1" s="1"/>
  <c r="A87" i="3" l="1"/>
  <c r="D8" i="1" s="1"/>
  <c r="E112" i="2"/>
  <c r="F112" i="2" s="1"/>
  <c r="G112" i="2"/>
  <c r="F15" i="1"/>
  <c r="J15" i="1"/>
  <c r="F14" i="1"/>
  <c r="J14" i="1"/>
  <c r="F11" i="1"/>
  <c r="J11" i="1"/>
  <c r="F4" i="1"/>
  <c r="J4" i="1"/>
  <c r="F12" i="1"/>
  <c r="H12" i="1"/>
  <c r="F3" i="1"/>
  <c r="K84" i="2"/>
  <c r="C9" i="1"/>
  <c r="H9" i="1" s="1"/>
  <c r="C7" i="1"/>
  <c r="H7" i="1" s="1"/>
  <c r="F20" i="2"/>
  <c r="C5" i="1"/>
  <c r="B5" i="2"/>
  <c r="E111" i="2"/>
  <c r="F111" i="2" s="1"/>
  <c r="A222" i="3"/>
  <c r="D17" i="1" s="1"/>
  <c r="E222" i="3"/>
  <c r="E17" i="1" s="1"/>
  <c r="J17" i="1" s="1"/>
  <c r="E16" i="1"/>
  <c r="L99" i="3"/>
  <c r="M99" i="3" s="1"/>
  <c r="N99" i="3" s="1"/>
  <c r="C98" i="3" s="1"/>
  <c r="F98" i="3" s="1"/>
  <c r="F70" i="2"/>
  <c r="P19" i="2"/>
  <c r="P27" i="2" s="1"/>
  <c r="C110" i="2"/>
  <c r="G104" i="2"/>
  <c r="E104" i="2"/>
  <c r="F104" i="2" s="1"/>
  <c r="A70" i="2"/>
  <c r="B8" i="1" s="1"/>
  <c r="G8" i="1" s="1"/>
  <c r="E70" i="2"/>
  <c r="C6" i="1"/>
  <c r="D74" i="3"/>
  <c r="A70" i="3" s="1"/>
  <c r="D75" i="3"/>
  <c r="E75" i="3"/>
  <c r="F75" i="3" s="1"/>
  <c r="E70" i="3" s="1"/>
  <c r="E7" i="1" s="1"/>
  <c r="J7" i="1" s="1"/>
  <c r="D108" i="3"/>
  <c r="F108" i="3"/>
  <c r="D109" i="3"/>
  <c r="F109" i="3"/>
  <c r="D15" i="1"/>
  <c r="E97" i="3" l="1"/>
  <c r="E9" i="1" s="1"/>
  <c r="F6" i="1"/>
  <c r="H6" i="1"/>
  <c r="F5" i="1"/>
  <c r="H5" i="1"/>
  <c r="F16" i="1"/>
  <c r="J16" i="1"/>
  <c r="F17" i="1"/>
  <c r="P20" i="2"/>
  <c r="E107" i="3"/>
  <c r="D70" i="3"/>
  <c r="F7" i="1"/>
  <c r="D98" i="3"/>
  <c r="D97" i="3" s="1"/>
  <c r="O99" i="3"/>
  <c r="E110" i="2"/>
  <c r="G110" i="2"/>
  <c r="J7" i="2" s="1"/>
  <c r="C20" i="1"/>
  <c r="D107" i="3"/>
  <c r="A107" i="3"/>
  <c r="D10" i="1" s="1"/>
  <c r="H7" i="3"/>
  <c r="J9" i="1" l="1"/>
  <c r="F9" i="1"/>
  <c r="E10" i="1"/>
  <c r="J10" i="1" s="1"/>
  <c r="D3" i="3"/>
  <c r="A97" i="3"/>
  <c r="D9" i="1" s="1"/>
  <c r="F110" i="2"/>
  <c r="F103" i="2" s="1"/>
  <c r="E103" i="2"/>
  <c r="A103" i="2"/>
  <c r="D7" i="1"/>
  <c r="B3" i="3" l="1"/>
  <c r="D20" i="1"/>
  <c r="D19" i="1" s="1"/>
  <c r="F10" i="1"/>
  <c r="E20" i="1"/>
  <c r="F20" i="1" s="1"/>
  <c r="E25" i="1" s="1"/>
  <c r="B10" i="1"/>
  <c r="B20" i="1" s="1"/>
  <c r="B19" i="1" s="1"/>
  <c r="B6" i="2"/>
  <c r="F19" i="1" l="1"/>
  <c r="F21" i="1" s="1"/>
</calcChain>
</file>

<file path=xl/comments1.xml><?xml version="1.0" encoding="utf-8"?>
<comments xmlns="http://schemas.openxmlformats.org/spreadsheetml/2006/main">
  <authors>
    <author>tc={EE6E6647-F71C-443F-BB21-4434F73D3D2B}</author>
    <author>tc={FEFAD3B4-AD15-47A3-B481-91B585106808}</author>
    <author>Tóth Róbert AuraColor</author>
    <author>tc={0CDACB7E-5A37-45BA-9682-A4645A4EFAA2}</author>
    <author>tc={3A6EA053-93A1-49DE-82EC-7346189BCEAF}</author>
    <author>tc={63F2C500-9848-4D5B-BEB3-43B175157E45}</author>
    <author>tc={E3517F53-3C22-44C1-90FA-C6440E89A284}</author>
    <author>tc={46711A0C-E88E-4C7E-BC7B-D0B2A74B32E0}</author>
    <author>tc={46711A0C-E88E-4C7F-BC7B-D0B2A74B32E0}</author>
    <author>tc={46711A0C-E88E-4C80-BC7B-D0B2A74B32E0}</author>
    <author>tc={A639FB15-54A0-4D10-8F5B-556380A398BB}</author>
    <author>tc={5D806E29-C068-4C92-AF25-6A87C285BE1F}</author>
    <author>tc={1CCE68EE-89AA-4C01-B590-1C61113313F8}</author>
    <author>tc={A0A2F3BD-16DD-4291-AAA2-F4FBD0600EC2}</author>
    <author>tc={3E34915F-B9DE-4F8B-A94B-06ED3FD911A9}</author>
    <author>tc={921D37DF-DFD3-48B6-8DFC-1C81C413FF37}</author>
  </authors>
  <commentList>
    <comment ref="C11" authorId="0" shapeId="0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ez kell még?</t>
        </r>
      </text>
    </comment>
    <comment ref="C12" authorId="1" shapeId="0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van 10db?</t>
        </r>
      </text>
    </comment>
    <comment ref="G12" authorId="2" shapeId="0">
      <text>
        <r>
          <rPr>
            <b/>
            <sz val="9"/>
            <color indexed="81"/>
            <rFont val="Tahoma"/>
            <charset val="1"/>
          </rPr>
          <t>Tóth Róbert AuraColor:</t>
        </r>
        <r>
          <rPr>
            <sz val="9"/>
            <color indexed="81"/>
            <rFont val="Tahoma"/>
            <charset val="1"/>
          </rPr>
          <t xml:space="preserve">
3 ajtónyílás, zuhanytálca, wc
</t>
        </r>
      </text>
    </comment>
    <comment ref="C14" authorId="3" shapeId="0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van 3m?</t>
        </r>
      </text>
    </comment>
    <comment ref="C15" authorId="4" shapeId="0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Nem úgy volt, hogy a csempére kerül az új csempe?</t>
        </r>
      </text>
    </comment>
    <comment ref="C21" authorId="5" shapeId="0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Lehet hogy csak 1db konvektor cserére lesz szükség</t>
        </r>
      </text>
    </comment>
    <comment ref="C42" authorId="6" shapeId="0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Több lesz</t>
        </r>
      </text>
    </comment>
    <comment ref="C47" authorId="7" shapeId="0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Lehet ebből elég lesz 1, majd megbeszéljük</t>
        </r>
      </text>
    </comment>
    <comment ref="C48" authorId="8" shapeId="0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Lehet ebből elég lesz 1, majd megbeszéljük</t>
        </r>
      </text>
    </comment>
    <comment ref="C49" authorId="9" shapeId="0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Lehet ebből elég lesz 1, majd megbeszéljük</t>
        </r>
      </text>
    </comment>
    <comment ref="C57" authorId="10" shapeId="0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Szerintem ez kettő lesz, és egy tolóajtó</t>
        </r>
      </text>
    </comment>
    <comment ref="C59" authorId="11" shapeId="0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Konyhában szerintem nem kell</t>
        </r>
      </text>
    </comment>
    <comment ref="C104" authorId="12" shapeId="0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Ide még ki akarok találni valamit, mert a munka+anyag sok</t>
        </r>
      </text>
    </comment>
    <comment ref="C160" authorId="13" shapeId="0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Ezt elviszem én, és össze is szedem</t>
        </r>
      </text>
    </comment>
    <comment ref="C161" authorId="14" shapeId="0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Nem kell</t>
        </r>
      </text>
    </comment>
    <comment ref="C167" authorId="15" shapeId="0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Ez még nem biztos hogy kell</t>
        </r>
      </text>
    </comment>
  </commentList>
</comments>
</file>

<file path=xl/comments2.xml><?xml version="1.0" encoding="utf-8"?>
<comments xmlns="http://schemas.openxmlformats.org/spreadsheetml/2006/main">
  <authors>
    <author>tc={3E46EB7C-4594-49B3-BBB9-8E0A85F28730}</author>
    <author>tc={D47B3258-C2B6-4795-94FA-B777CE860A96}</author>
    <author>tc={94600FF7-D3E3-4A85-9A1B-FE1045750D5F}</author>
    <author>tc={144B4DF5-84A9-4DAD-80ED-8E4E299E6745}</author>
    <author>tc={5EE6455E-D21F-4F50-A35C-EB9A78B58A73}</author>
  </authors>
  <commentList>
    <comment ref="C15" authorId="0" shapeId="0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Nem biztos hogy kell</t>
        </r>
      </text>
    </comment>
    <comment ref="C42" authorId="1" shapeId="0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??</t>
        </r>
      </text>
    </comment>
    <comment ref="C188" authorId="2" shapeId="0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Elviszem</t>
        </r>
      </text>
    </comment>
    <comment ref="E189" authorId="3" shapeId="0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??</t>
        </r>
      </text>
    </comment>
    <comment ref="C205" authorId="4" shapeId="0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Még megbeszéljük, nem biztos hogy kell</t>
        </r>
      </text>
    </comment>
  </commentList>
</comments>
</file>

<file path=xl/sharedStrings.xml><?xml version="1.0" encoding="utf-8"?>
<sst xmlns="http://schemas.openxmlformats.org/spreadsheetml/2006/main" count="663" uniqueCount="370">
  <si>
    <t>Bontások</t>
  </si>
  <si>
    <t>alapár,</t>
  </si>
  <si>
    <t>mennyiség,</t>
  </si>
  <si>
    <t>annyi mint:</t>
  </si>
  <si>
    <t>Ft/m2, Ft/m, Ft/db</t>
  </si>
  <si>
    <t>m2, m, db</t>
  </si>
  <si>
    <t>réteg</t>
  </si>
  <si>
    <t>Villany szerelés</t>
  </si>
  <si>
    <t>Vízvezeték kiépítés</t>
  </si>
  <si>
    <t>Aljzatbeton, Falak, Vakolatok</t>
  </si>
  <si>
    <t>Burkolatok</t>
  </si>
  <si>
    <t>Mázolás</t>
  </si>
  <si>
    <t>Szerelvényezés, beüzemelés</t>
  </si>
  <si>
    <t>Füstgáz elvezetés</t>
  </si>
  <si>
    <t>Kimaradt</t>
  </si>
  <si>
    <t>Keletkezni látszik</t>
  </si>
  <si>
    <t>Díjkalkuláció</t>
  </si>
  <si>
    <t>Anyagszükséglet Becslése</t>
  </si>
  <si>
    <t>mennyiség</t>
  </si>
  <si>
    <t>várható bruttó anyagköltség összesen:</t>
  </si>
  <si>
    <t>Burkolatok anyagai</t>
  </si>
  <si>
    <t>Festés anyagai</t>
  </si>
  <si>
    <t>Mázolás anyagai</t>
  </si>
  <si>
    <t>Füstgáz elvezetés anyagai</t>
  </si>
  <si>
    <t>Engedélyek, Szakvélemények, Hitelesítések, Illetékek</t>
  </si>
  <si>
    <t>Sitt konténerezés vagy zsákolás</t>
  </si>
  <si>
    <t>Sitt  elszállítás</t>
  </si>
  <si>
    <t>Kimaradt anyagok</t>
  </si>
  <si>
    <t>Keletkezni látszó anyagszükségletek</t>
  </si>
  <si>
    <t>egységár</t>
  </si>
  <si>
    <t xml:space="preserve"> Hitelesítések </t>
  </si>
  <si>
    <t>Bontás anyagai…</t>
  </si>
  <si>
    <t>sör hegyek a por ellen….:)</t>
  </si>
  <si>
    <t>Fűtés és Gázvezeték kiépítés</t>
  </si>
  <si>
    <t>Kérem, minden számot összegzést Ön is ellemőrizzen, Bármilyen számszaki hiba előfordulhat!</t>
  </si>
  <si>
    <t>cső</t>
  </si>
  <si>
    <t>idomok</t>
  </si>
  <si>
    <t>kémény bélés anyagai</t>
  </si>
  <si>
    <t>lefolyó csövek</t>
  </si>
  <si>
    <t>lefolyó idomok</t>
  </si>
  <si>
    <t>WC</t>
  </si>
  <si>
    <t>átlagár</t>
  </si>
  <si>
    <t>dobozok</t>
  </si>
  <si>
    <t>konnektorok</t>
  </si>
  <si>
    <t>festhető akrill tömítő</t>
  </si>
  <si>
    <t>vasgitt</t>
  </si>
  <si>
    <t>fatapasz</t>
  </si>
  <si>
    <t>vastagság</t>
  </si>
  <si>
    <t>térfogat</t>
  </si>
  <si>
    <t>súly 1,6 kg/lit</t>
  </si>
  <si>
    <t>csomagolva</t>
  </si>
  <si>
    <t>alternatív kapcsoló</t>
  </si>
  <si>
    <t>felvett:</t>
  </si>
  <si>
    <t>dátum:</t>
  </si>
  <si>
    <t>aktuális beszerzés</t>
  </si>
  <si>
    <t>Aktuális beszerzések</t>
  </si>
  <si>
    <t>AKTUÁLIS összeg</t>
  </si>
  <si>
    <t>várható Anyagköltségek</t>
  </si>
  <si>
    <r>
      <t xml:space="preserve">várható teljes munkadíj     </t>
    </r>
    <r>
      <rPr>
        <sz val="10"/>
        <rFont val="Arial"/>
        <family val="2"/>
        <charset val="238"/>
      </rPr>
      <t>kedvezmények nélküli</t>
    </r>
  </si>
  <si>
    <t>AKTUÁLIS</t>
  </si>
  <si>
    <r>
      <rPr>
        <b/>
        <sz val="10"/>
        <color indexed="12"/>
        <rFont val="Arial"/>
        <family val="2"/>
        <charset val="238"/>
      </rPr>
      <t xml:space="preserve">Aktuális </t>
    </r>
    <r>
      <rPr>
        <b/>
        <sz val="10"/>
        <color indexed="10"/>
        <rFont val="Arial Black"/>
        <family val="2"/>
        <charset val="238"/>
      </rPr>
      <t>MUNKADÍJ</t>
    </r>
    <r>
      <rPr>
        <b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</t>
    </r>
    <r>
      <rPr>
        <sz val="10"/>
        <rFont val="Arial"/>
        <family val="2"/>
        <charset val="238"/>
      </rPr>
      <t>kedvezménnyel</t>
    </r>
  </si>
  <si>
    <r>
      <rPr>
        <b/>
        <sz val="11"/>
        <color indexed="12"/>
        <rFont val="Calibri"/>
        <family val="2"/>
        <charset val="238"/>
      </rPr>
      <t>AKTUÁLIS</t>
    </r>
    <r>
      <rPr>
        <b/>
        <sz val="11"/>
        <color indexed="8"/>
        <rFont val="Calibri"/>
        <family val="2"/>
        <charset val="238"/>
      </rPr>
      <t xml:space="preserve"> </t>
    </r>
    <r>
      <rPr>
        <b/>
        <sz val="11"/>
        <color indexed="10"/>
        <rFont val="Arial Black"/>
        <family val="2"/>
        <charset val="238"/>
      </rPr>
      <t>ANYAG</t>
    </r>
  </si>
  <si>
    <r>
      <t xml:space="preserve">jelenlegi különbözet: az </t>
    </r>
    <r>
      <rPr>
        <sz val="11"/>
        <color indexed="10"/>
        <rFont val="Arial Black"/>
        <family val="2"/>
        <charset val="238"/>
      </rPr>
      <t>aktuális fizetni való…</t>
    </r>
  </si>
  <si>
    <t>Sajnos, azt nem garantálhatjuk, hogy a költségvetés tervezet mindent magába foglal. A végső fizetnivalót a valóság határozza meg. Ezért kérjük, hogy a költségvetést tételesen ellenőrizze, hogy minél kevesebb plussz költség merülhessen fel kivitelezés közben!!!</t>
  </si>
  <si>
    <t>Aktuális munkadíj kedvezménnyel nettó összesen:</t>
  </si>
  <si>
    <t xml:space="preserve">Cserépkályha kéményajtó </t>
  </si>
  <si>
    <t>Bármilyen számszaki hiba előfordulhat!</t>
  </si>
  <si>
    <t>alap</t>
  </si>
  <si>
    <t>finom glett</t>
  </si>
  <si>
    <t xml:space="preserve">WC tartály </t>
  </si>
  <si>
    <t>kapcsolók pontosítani, nagyságrendileg</t>
  </si>
  <si>
    <t>vakolat pótlás</t>
  </si>
  <si>
    <r>
      <t xml:space="preserve">Fi relé </t>
    </r>
    <r>
      <rPr>
        <b/>
        <sz val="12"/>
        <color indexed="10"/>
        <rFont val="Arial"/>
        <family val="2"/>
        <charset val="238"/>
      </rPr>
      <t>?</t>
    </r>
  </si>
  <si>
    <t>csapok, konyha, mosdó, kézmosó?</t>
  </si>
  <si>
    <t>mosdó, kézmosó?</t>
  </si>
  <si>
    <t>zuhanykabin</t>
  </si>
  <si>
    <r>
      <t xml:space="preserve">Elszívó ventillátorok </t>
    </r>
    <r>
      <rPr>
        <sz val="12"/>
        <color indexed="10"/>
        <rFont val="Arial"/>
        <family val="2"/>
        <charset val="238"/>
      </rPr>
      <t>időzítéssel  ????</t>
    </r>
  </si>
  <si>
    <r>
      <t xml:space="preserve">horonyvakoló habarcs  (utólag látszik, </t>
    </r>
    <r>
      <rPr>
        <b/>
        <sz val="12"/>
        <color indexed="60"/>
        <rFont val="Arial"/>
        <family val="2"/>
        <charset val="238"/>
      </rPr>
      <t>közösen felmérni</t>
    </r>
    <r>
      <rPr>
        <sz val="12"/>
        <rFont val="Arial"/>
        <family val="2"/>
        <charset val="238"/>
      </rPr>
      <t>)</t>
    </r>
  </si>
  <si>
    <t>Festés, tapétázás</t>
  </si>
  <si>
    <t>ajtó szegő lécek</t>
  </si>
  <si>
    <t>konténer lazaságú térfogat</t>
  </si>
  <si>
    <t>ha mondjuk 27 zsák egy m3, akkor:</t>
  </si>
  <si>
    <t>az összesen:</t>
  </si>
  <si>
    <t>Zsák:</t>
  </si>
  <si>
    <t>csiga felépítés, bérlet</t>
  </si>
  <si>
    <t>festő élvédők</t>
  </si>
  <si>
    <r>
      <rPr>
        <sz val="14"/>
        <color indexed="8"/>
        <rFont val="Arial"/>
        <family val="2"/>
        <charset val="238"/>
      </rPr>
      <t xml:space="preserve">Ez a költségvetés négy lapfülön van, </t>
    </r>
    <r>
      <rPr>
        <sz val="14"/>
        <color indexed="8"/>
        <rFont val="Arial Black"/>
        <family val="2"/>
        <charset val="238"/>
      </rPr>
      <t xml:space="preserve">lásd ballra alul: </t>
    </r>
    <r>
      <rPr>
        <sz val="14"/>
        <color indexed="8"/>
        <rFont val="Arial"/>
        <family val="2"/>
        <charset val="238"/>
      </rPr>
      <t>ugymint, Összesítés, Díj, Anyag, Kérdések.</t>
    </r>
  </si>
  <si>
    <t>padló szegélyezés vágott lapokkal</t>
  </si>
  <si>
    <t>parkett szegélyezés</t>
  </si>
  <si>
    <t>egyéb füstgáz elvezetési munkálatokhoz kapcsolódó tevékenységek</t>
  </si>
  <si>
    <t>vízóra áthelyezés</t>
  </si>
  <si>
    <t>vízszűrő kiépítés</t>
  </si>
  <si>
    <t>Tesa szalag</t>
  </si>
  <si>
    <t>festés</t>
  </si>
  <si>
    <t>bontott csempék alól kimaradt falrészek vésése restaurálása</t>
  </si>
  <si>
    <t>Összesített vakolat pótlás 1 cm-ig (utólag látszik, közösen felmérni)</t>
  </si>
  <si>
    <t>http://lakasfelujitasunk.hu/felmeres.html</t>
  </si>
  <si>
    <t>Fontos informciók a költségvetéshez:</t>
  </si>
  <si>
    <t>http://lakasfelujitasunk.hu/anyagbeszerzes.html</t>
  </si>
  <si>
    <t>fontos tudnivalók:</t>
  </si>
  <si>
    <t>zsákok</t>
  </si>
  <si>
    <t>wc áthelyezés</t>
  </si>
  <si>
    <t>wc, padló javítás</t>
  </si>
  <si>
    <t>wc lefolyó csõ</t>
  </si>
  <si>
    <t>wc lefolyó idomok</t>
  </si>
  <si>
    <t>1,5*3 eres kábel konnektorokhoz</t>
  </si>
  <si>
    <t>0,75* 3 eres kábel lámpákhoz</t>
  </si>
  <si>
    <t>0,75* 2 eres kábel alternatív</t>
  </si>
  <si>
    <r>
      <t xml:space="preserve">csengőhang  </t>
    </r>
    <r>
      <rPr>
        <b/>
        <sz val="12"/>
        <color indexed="10"/>
        <rFont val="Arial"/>
        <family val="2"/>
        <charset val="238"/>
      </rPr>
      <t>?</t>
    </r>
  </si>
  <si>
    <t>burkolat ragasztó</t>
  </si>
  <si>
    <t xml:space="preserve">alapozó festék, 1 literes </t>
  </si>
  <si>
    <t>bojler</t>
  </si>
  <si>
    <t>takaró papír</t>
  </si>
  <si>
    <r>
      <t xml:space="preserve">Keletkezni látszik, </t>
    </r>
    <r>
      <rPr>
        <b/>
        <sz val="12"/>
        <color indexed="10"/>
        <rFont val="Arial"/>
        <family val="2"/>
        <charset val="238"/>
      </rPr>
      <t>amikor látszik, közösen felmérni</t>
    </r>
  </si>
  <si>
    <r>
      <rPr>
        <b/>
        <sz val="12"/>
        <color indexed="12"/>
        <rFont val="Arial"/>
        <family val="2"/>
        <charset val="238"/>
      </rPr>
      <t>Engedélyek, Szakvélemények, Hitelesítések</t>
    </r>
    <r>
      <rPr>
        <b/>
        <sz val="22"/>
        <color indexed="12"/>
        <rFont val="Arial"/>
        <family val="2"/>
        <charset val="238"/>
      </rPr>
      <t xml:space="preserve"> Ügyintézése</t>
    </r>
  </si>
  <si>
    <t>konnektor helyek kiképzése</t>
  </si>
  <si>
    <t>világitás, egy kapcsolóval</t>
  </si>
  <si>
    <t>Kazán garanciás beüzemelés intézése</t>
  </si>
  <si>
    <r>
      <rPr>
        <b/>
        <sz val="22"/>
        <color indexed="12"/>
        <rFont val="Arial"/>
        <family val="2"/>
        <charset val="238"/>
      </rPr>
      <t>Villany szerelés</t>
    </r>
    <r>
      <rPr>
        <b/>
        <sz val="12"/>
        <color indexed="12"/>
        <rFont val="Arial"/>
        <family val="2"/>
        <charset val="238"/>
      </rPr>
      <t xml:space="preserve"> MTK sodrott réz vezetékkel, csövezés nélkül.                                         </t>
    </r>
    <r>
      <rPr>
        <sz val="12"/>
        <color indexed="10"/>
        <rFont val="Arial"/>
        <family val="2"/>
        <charset val="238"/>
      </rPr>
      <t>(Magyar Szabvány, Csövezve, merev rézzel az +40%)</t>
    </r>
  </si>
  <si>
    <t>kedvezmény nélkül:</t>
  </si>
  <si>
    <r>
      <t xml:space="preserve">szifonok, </t>
    </r>
    <r>
      <rPr>
        <sz val="9"/>
        <rFont val="Arial"/>
        <family val="2"/>
        <charset val="238"/>
      </rPr>
      <t>mosdó, mosogató, zuhany, mosógép</t>
    </r>
  </si>
  <si>
    <t>zománc festék, 1 literes</t>
  </si>
  <si>
    <t>bontási sitt összesen:</t>
  </si>
  <si>
    <t>Sitt, kezelés,  elszállítás</t>
  </si>
  <si>
    <t xml:space="preserve"> víz szürõ</t>
  </si>
  <si>
    <t xml:space="preserve"> fõcsap</t>
  </si>
  <si>
    <r>
      <t xml:space="preserve">Fűtés anyagai, </t>
    </r>
    <r>
      <rPr>
        <sz val="9"/>
        <color indexed="8"/>
        <rFont val="Arial"/>
        <family val="2"/>
        <charset val="238"/>
      </rPr>
      <t>nagyságrendi darabszámok, amikor látható együtt megszámoljuk</t>
    </r>
  </si>
  <si>
    <r>
      <t xml:space="preserve">Vízvezeték anyagai </t>
    </r>
    <r>
      <rPr>
        <sz val="9"/>
        <color indexed="8"/>
        <rFont val="Arial"/>
        <family val="2"/>
        <charset val="238"/>
      </rPr>
      <t>nagyságrendi darabszámok, amikor látható együtt megszámoljuk</t>
    </r>
  </si>
  <si>
    <r>
      <t>Villany szerelés anyagai</t>
    </r>
    <r>
      <rPr>
        <sz val="9"/>
        <color indexed="8"/>
        <rFont val="Arial"/>
        <family val="2"/>
        <charset val="238"/>
      </rPr>
      <t xml:space="preserve"> nagyságrendi darabszámok, amikor látható együtt megszámoljuk</t>
    </r>
  </si>
  <si>
    <t xml:space="preserve"> bontott falhelyek</t>
  </si>
  <si>
    <t>bojler, wc és egyéb szerelő csavarok</t>
  </si>
  <si>
    <t>csempe élvédõk</t>
  </si>
  <si>
    <t>festõ élvédõ</t>
  </si>
  <si>
    <t xml:space="preserve">ragasztott takarás </t>
  </si>
  <si>
    <t xml:space="preserve">több rétegû ragasztott takarás </t>
  </si>
  <si>
    <t>rejtett világítás akna, mélyedés kiképzés, kb.</t>
  </si>
  <si>
    <t>2,5*3 eres kábel fővezeték, konyha, közvetlen vezetéke</t>
  </si>
  <si>
    <t>durva glett durvázáshoz</t>
  </si>
  <si>
    <t xml:space="preserve"> sarok, fal hely restauration</t>
  </si>
  <si>
    <t>vakolat leszakadás</t>
  </si>
  <si>
    <t xml:space="preserve"> vakolat leszakadás</t>
  </si>
  <si>
    <t xml:space="preserve"> hálos élvédõ</t>
  </si>
  <si>
    <t xml:space="preserve"> hálós élvédõ rakása</t>
  </si>
  <si>
    <t xml:space="preserve"> radiátor ragasztók</t>
  </si>
  <si>
    <t>hõtükör radiátor</t>
  </si>
  <si>
    <t>Regi idomok&gt;???</t>
  </si>
  <si>
    <t>tervezett mennyiség,</t>
  </si>
  <si>
    <t>elkészült mennyiség,</t>
  </si>
  <si>
    <t>KÉSZ</t>
  </si>
  <si>
    <t>takaró fóla járható</t>
  </si>
  <si>
    <r>
      <t xml:space="preserve">Amenyiben kivitelezői beszerzésre kerülnek anyagok, a </t>
    </r>
    <r>
      <rPr>
        <sz val="11"/>
        <color indexed="10"/>
        <rFont val="Calibri"/>
        <family val="2"/>
        <charset val="238"/>
      </rPr>
      <t xml:space="preserve">beszerzési </t>
    </r>
    <r>
      <rPr>
        <b/>
        <sz val="11"/>
        <color indexed="10"/>
        <rFont val="Calibri"/>
        <family val="2"/>
        <charset val="238"/>
      </rPr>
      <t>érték azokra az anyagokra és mennyiségekre vonatkozik amelyek a listában szerepelnek.</t>
    </r>
    <r>
      <rPr>
        <sz val="11"/>
        <color indexed="8"/>
        <rFont val="Calibri"/>
        <family val="2"/>
        <charset val="238"/>
      </rPr>
      <t xml:space="preserve"> Ha ezeken más anyagokra lenne szükség, az  vagy számlás beszerzés, beszerzési díjjal, vagy külön megállapodás tárgyát képezi. Amenyiben az ügyfelünk megszabja a beszerzendő anyag márkáját, az csak beszerzési díjas beszerzés lehet.</t>
    </r>
  </si>
  <si>
    <t>Aktuális</t>
  </si>
  <si>
    <t>tervezett mennyiség</t>
  </si>
  <si>
    <t>Tervezett összeg</t>
  </si>
  <si>
    <t>Gyakoriak az összegzési hibák!</t>
  </si>
  <si>
    <t>hidegburkolatokon képzett lyukak</t>
  </si>
  <si>
    <t>Kezdéskor ezt az oszlopot kinullázzuk, majd ahogy készülnek a dolgok, újra visszaírjuk.</t>
  </si>
  <si>
    <r>
      <t xml:space="preserve">Sajnos, azt nem garantálhatjuk, hogy a költségvetés tervezet mindent magába foglal. </t>
    </r>
    <r>
      <rPr>
        <sz val="11"/>
        <color indexed="12"/>
        <rFont val="Arial Black"/>
        <family val="2"/>
        <charset val="238"/>
      </rPr>
      <t>A végső fizetnivalót a valóság határozza meg.</t>
    </r>
    <r>
      <rPr>
        <sz val="11"/>
        <color indexed="10"/>
        <rFont val="Arial Black"/>
        <family val="2"/>
        <charset val="238"/>
      </rPr>
      <t xml:space="preserve"> Ezért kérjük, hogy a költségvetést tételesen ellenőrizze, hogy minél kevesebb plussz költség merülhessen fel kivitelezés közben!!!</t>
    </r>
  </si>
  <si>
    <t>repedésmentesítés üvegfátyol felhasználásával</t>
  </si>
  <si>
    <t>Biztonsági tartalék</t>
  </si>
  <si>
    <t>stang elzárás</t>
  </si>
  <si>
    <r>
      <t xml:space="preserve">Festés, </t>
    </r>
    <r>
      <rPr>
        <sz val="12"/>
        <color indexed="12"/>
        <rFont val="Arial"/>
        <family val="2"/>
        <charset val="238"/>
      </rPr>
      <t xml:space="preserve">alaphelyzetben élhető, szokásos minőségű felületek kialakítására vonatkozik. Ebben nincs benne a falak kiegyenesítése, függőlegesbe hozása. </t>
    </r>
    <r>
      <rPr>
        <b/>
        <sz val="12"/>
        <color indexed="12"/>
        <rFont val="Arial"/>
        <family val="2"/>
        <charset val="238"/>
      </rPr>
      <t xml:space="preserve">Alaphelyzetben 2 rtg festésre vonatkozik. </t>
    </r>
    <r>
      <rPr>
        <sz val="12"/>
        <color indexed="10"/>
        <rFont val="Arial"/>
        <family val="2"/>
        <charset val="238"/>
      </rPr>
      <t xml:space="preserve">Néha a valóság ettől eltérhet. A fizetni valót a valósághoz kell igazítsuk... </t>
    </r>
    <r>
      <rPr>
        <b/>
        <sz val="12"/>
        <color indexed="10"/>
        <rFont val="Arial"/>
        <family val="2"/>
        <charset val="238"/>
      </rPr>
      <t>A színezés feláras, színhatárképzés!</t>
    </r>
  </si>
  <si>
    <t>konyha erős vezeték kiépítése</t>
  </si>
  <si>
    <t>aljzat kiegyenlítés</t>
  </si>
  <si>
    <t>csiszolás</t>
  </si>
  <si>
    <t>megjegyzés:</t>
  </si>
  <si>
    <t>kazán áthelyezés hmm.. Idomok megszámolni</t>
  </si>
  <si>
    <t>akrill az ablak szélekhez</t>
  </si>
  <si>
    <t>tartalék összesen, amiről még nem tudjuk, mire kell….</t>
  </si>
  <si>
    <t>auracolor@hotmail.com  Tóth Róbert +3630 68 00 444</t>
  </si>
  <si>
    <r>
      <t>műtárgy bontás, pl. kád, mosdó,  polc, ajtótok, kazán, csapo</t>
    </r>
    <r>
      <rPr>
        <b/>
        <sz val="12"/>
        <color indexed="10"/>
        <rFont val="Arial"/>
        <family val="2"/>
        <charset val="238"/>
      </rPr>
      <t>k, megszámolható darabok…</t>
    </r>
  </si>
  <si>
    <t>tervezett összeg</t>
  </si>
  <si>
    <t>aljzat betonozás</t>
  </si>
  <si>
    <t>fugázás</t>
  </si>
  <si>
    <t>élhető 2rtg. mázolás</t>
  </si>
  <si>
    <t>magas mimőségű 3 rtg. Új alapon.</t>
  </si>
  <si>
    <t xml:space="preserve">tervezett összeg </t>
  </si>
  <si>
    <t>aljzatbeton javítások</t>
  </si>
  <si>
    <t>alávakolás, függőlegesítés</t>
  </si>
  <si>
    <t>fugák, kb. ha egy szín…, több szín esetén több lesz a káló</t>
  </si>
  <si>
    <t>parkett lakk</t>
  </si>
  <si>
    <t>mennyezetek</t>
  </si>
  <si>
    <t>tapétázás</t>
  </si>
  <si>
    <t>tapéta fűrészporos</t>
  </si>
  <si>
    <t>tapéta ragasztó</t>
  </si>
  <si>
    <t>színhatár képzés</t>
  </si>
  <si>
    <t>hideg burkolatok</t>
  </si>
  <si>
    <t>laminált parkett, aátét szivacs, fólia</t>
  </si>
  <si>
    <t>0-3-as fehér glettelőgipsz simításhoz, a festett falakra</t>
  </si>
  <si>
    <r>
      <t xml:space="preserve">6-30-as vakológipsz a </t>
    </r>
    <r>
      <rPr>
        <b/>
        <sz val="12"/>
        <rFont val="Arial"/>
        <family val="2"/>
        <charset val="238"/>
      </rPr>
      <t>festendő falakra, és a tapéta alá is telibe</t>
    </r>
  </si>
  <si>
    <r>
      <t xml:space="preserve">szobafesték, </t>
    </r>
    <r>
      <rPr>
        <sz val="12"/>
        <color indexed="30"/>
        <rFont val="Arial"/>
        <family val="2"/>
        <charset val="238"/>
      </rPr>
      <t>krétaporos</t>
    </r>
    <r>
      <rPr>
        <sz val="12"/>
        <rFont val="Arial"/>
        <family val="2"/>
        <charset val="238"/>
      </rPr>
      <t xml:space="preserve"> Héra minõség, ha színezünk több a káló</t>
    </r>
  </si>
  <si>
    <r>
      <t>szobafesték</t>
    </r>
    <r>
      <rPr>
        <sz val="12"/>
        <color indexed="30"/>
        <rFont val="Arial"/>
        <family val="2"/>
        <charset val="238"/>
      </rPr>
      <t>, Nem krétaporos</t>
    </r>
    <r>
      <rPr>
        <b/>
        <sz val="12"/>
        <color indexed="10"/>
        <rFont val="Arial"/>
        <family val="2"/>
        <charset val="238"/>
      </rPr>
      <t xml:space="preserve"> minõség, színes készfesték pl. Héra prémium</t>
    </r>
  </si>
  <si>
    <t xml:space="preserve"> SZÍNEZÉK? Készfesték?</t>
  </si>
  <si>
    <t>alávakolás</t>
  </si>
  <si>
    <t>tervezett beszerzések</t>
  </si>
  <si>
    <r>
      <rPr>
        <b/>
        <sz val="12"/>
        <color indexed="10"/>
        <rFont val="Arial"/>
        <family val="2"/>
        <charset val="238"/>
      </rPr>
      <t>számlás</t>
    </r>
    <r>
      <rPr>
        <b/>
        <sz val="12"/>
        <color indexed="12"/>
        <rFont val="Arial"/>
        <family val="2"/>
        <charset val="238"/>
      </rPr>
      <t xml:space="preserve"> anyagbeszerzés pl.</t>
    </r>
  </si>
  <si>
    <t>függőlegesítés</t>
  </si>
  <si>
    <r>
      <t xml:space="preserve">Vízvezeték kiépítés, </t>
    </r>
    <r>
      <rPr>
        <b/>
        <sz val="12"/>
        <color indexed="10"/>
        <rFont val="Arial"/>
        <family val="2"/>
        <charset val="238"/>
      </rPr>
      <t>nem teszünk rá hőszigetelést, lakáson belül minek is?</t>
    </r>
    <r>
      <rPr>
        <b/>
        <sz val="12"/>
        <color indexed="12"/>
        <rFont val="Arial"/>
        <family val="2"/>
        <charset val="238"/>
      </rPr>
      <t xml:space="preserve"> Külön kérésre tehetünk rá hőszigetelést, felárért.</t>
    </r>
  </si>
  <si>
    <r>
      <t xml:space="preserve">Fűtés és Gázvezeték kiépítés, </t>
    </r>
    <r>
      <rPr>
        <b/>
        <sz val="12"/>
        <color indexed="10"/>
        <rFont val="Arial"/>
        <family val="2"/>
        <charset val="238"/>
      </rPr>
      <t>nem teszünk rá hőszigetelést, lakáson belül minek is?</t>
    </r>
    <r>
      <rPr>
        <b/>
        <sz val="12"/>
        <color indexed="12"/>
        <rFont val="Arial"/>
        <family val="2"/>
        <charset val="238"/>
      </rPr>
      <t xml:space="preserve"> Külön kérésre tehetünk rá hőszigetelést, felárért.</t>
    </r>
  </si>
  <si>
    <r>
      <t xml:space="preserve">aktuális, nettó/bruttó biztonsági </t>
    </r>
    <r>
      <rPr>
        <sz val="10"/>
        <color indexed="10"/>
        <rFont val="Arial Black"/>
        <family val="2"/>
        <charset val="238"/>
      </rPr>
      <t>tartalék nélkül</t>
    </r>
  </si>
  <si>
    <r>
      <t xml:space="preserve">tervezett nettó/bruttó költség </t>
    </r>
    <r>
      <rPr>
        <sz val="10"/>
        <color indexed="10"/>
        <rFont val="Arial Black"/>
        <family val="2"/>
        <charset val="238"/>
      </rPr>
      <t>tatalékkal</t>
    </r>
  </si>
  <si>
    <t>Hátra van még</t>
  </si>
  <si>
    <t>Hátra van még…</t>
  </si>
  <si>
    <t>Hátra van még...</t>
  </si>
  <si>
    <t>valóságos mennyiség,</t>
  </si>
  <si>
    <t>aktuális</t>
  </si>
  <si>
    <t>egyenesítés  sarok élek</t>
  </si>
  <si>
    <t>egyenesítés felületsík</t>
  </si>
  <si>
    <t>aljzat betonozás 3-4 centiig</t>
  </si>
  <si>
    <t>aljzat bontás</t>
  </si>
  <si>
    <t>temperáló padlófűtés kialakítása</t>
  </si>
  <si>
    <t>gázkazán  installálás</t>
  </si>
  <si>
    <t>konyha csempézés</t>
  </si>
  <si>
    <t>kémény kialakítása Turbó, vagy kondenzációs kazánhoz, csövek hossza</t>
  </si>
  <si>
    <r>
      <t>Víz szerelvényezés, lámpa, Wc, darálós wc, öblírótő tartály, csapok,  szifonok, szaniterek, fali tárgyak (</t>
    </r>
    <r>
      <rPr>
        <sz val="12"/>
        <color indexed="49"/>
        <rFont val="Arial"/>
        <family val="2"/>
        <charset val="238"/>
      </rPr>
      <t>számolható darabok</t>
    </r>
    <r>
      <rPr>
        <sz val="12"/>
        <rFont val="Arial"/>
        <family val="2"/>
        <charset val="238"/>
      </rPr>
      <t>) mondjuk…</t>
    </r>
    <r>
      <rPr>
        <b/>
        <sz val="12"/>
        <color indexed="10"/>
        <rFont val="Arial"/>
        <family val="2"/>
        <charset val="238"/>
      </rPr>
      <t>pontosítani...</t>
    </r>
  </si>
  <si>
    <t>bojler felszerelés</t>
  </si>
  <si>
    <t>nappali fala</t>
  </si>
  <si>
    <t>Falak normál gipszkarton, fémszerkezettel</t>
  </si>
  <si>
    <t>parketta reccsenéstelenítés</t>
  </si>
  <si>
    <t>tok mázolás</t>
  </si>
  <si>
    <t>komunikációs kiállás, dupla vezetékkel</t>
  </si>
  <si>
    <t>biztosíték doboz</t>
  </si>
  <si>
    <t>gipszkarton fal kiképzése kálóval  http://www.rigips.hu/tervezoknek/anyag_es_arkalkulator/#calculation</t>
  </si>
  <si>
    <t>Belső ajtók</t>
  </si>
  <si>
    <t>belső ablakok</t>
  </si>
  <si>
    <t>vízóra hitelesítés szerződés</t>
  </si>
  <si>
    <r>
      <t xml:space="preserve"> </t>
    </r>
    <r>
      <rPr>
        <b/>
        <sz val="12"/>
        <color indexed="10"/>
        <rFont val="Arial"/>
        <family val="2"/>
        <charset val="238"/>
      </rPr>
      <t>törölközőszárító</t>
    </r>
    <r>
      <rPr>
        <sz val="12"/>
        <rFont val="Arial"/>
        <family val="2"/>
        <charset val="238"/>
      </rPr>
      <t xml:space="preserve"> ? Villany fűtőbetéttel</t>
    </r>
  </si>
  <si>
    <t>tükrös szekrény</t>
  </si>
  <si>
    <r>
      <rPr>
        <b/>
        <sz val="12"/>
        <rFont val="Arial"/>
        <family val="2"/>
        <charset val="238"/>
      </rPr>
      <t>sitt kezelés,</t>
    </r>
    <r>
      <rPr>
        <sz val="12"/>
        <rFont val="Arial"/>
        <family val="2"/>
        <charset val="238"/>
      </rPr>
      <t xml:space="preserve"> zsákolás, kihordás, csigázás, </t>
    </r>
    <r>
      <rPr>
        <b/>
        <sz val="12"/>
        <rFont val="Arial"/>
        <family val="2"/>
        <charset val="238"/>
      </rPr>
      <t>anyag feltermelés</t>
    </r>
  </si>
  <si>
    <t>vízóra csere hitelesíttetés ügyintézése</t>
  </si>
  <si>
    <t>végső nagy szöszmötölés, kb. 4 nap egy-két ember (kisebb-nagyobb hibák javítása, elmaradások pótlása, tételesen nem szereplő apró feladatok elvégzése.)</t>
  </si>
  <si>
    <t>klíma előkészítés, csövek beépítése</t>
  </si>
  <si>
    <r>
      <t xml:space="preserve"> Felmérés-kalkuláció díjmentes az első költségvetés vázlatig. Azt követően már nem lehet ingyenes, mert akkor azt másnak kellene megfizetni.
Egy átlagos teljes felújítás megalapozott költségvetése kiszámolva három napos munka átlagban.      
Védve a korrekt Ügyfeleinket, a díjmentes első vázlat után, </t>
    </r>
    <r>
      <rPr>
        <b/>
        <sz val="11"/>
        <color indexed="8"/>
        <rFont val="Arial"/>
        <family val="2"/>
        <charset val="238"/>
      </rPr>
      <t>ha komolyra fordul a dolog, csak egy húszas utalása után folytathatom a számításokat.</t>
    </r>
  </si>
  <si>
    <t>radiátor kiállás, törölköző szárító</t>
  </si>
  <si>
    <r>
      <t xml:space="preserve">tisztasági 1rtg. Mázolás </t>
    </r>
    <r>
      <rPr>
        <sz val="12"/>
        <color indexed="10"/>
        <rFont val="Arial"/>
        <family val="2"/>
        <charset val="238"/>
      </rPr>
      <t>mondjuk</t>
    </r>
  </si>
  <si>
    <t>lábazat bontása</t>
  </si>
  <si>
    <r>
      <t xml:space="preserve">vakolat bontás kívül </t>
    </r>
    <r>
      <rPr>
        <b/>
        <sz val="12"/>
        <color indexed="10"/>
        <rFont val="Arial"/>
        <family val="2"/>
        <charset val="238"/>
      </rPr>
      <t>mondjuk</t>
    </r>
  </si>
  <si>
    <r>
      <t xml:space="preserve">csõ megszüntetés </t>
    </r>
    <r>
      <rPr>
        <b/>
        <sz val="12"/>
        <color indexed="10"/>
        <rFont val="Arial"/>
        <family val="2"/>
        <charset val="238"/>
      </rPr>
      <t>mondjuk</t>
    </r>
  </si>
  <si>
    <r>
      <t xml:space="preserve">konyha csempe bontása </t>
    </r>
    <r>
      <rPr>
        <b/>
        <sz val="12"/>
        <color indexed="10"/>
        <rFont val="Arial"/>
        <family val="2"/>
        <charset val="238"/>
      </rPr>
      <t>mondjuk</t>
    </r>
  </si>
  <si>
    <r>
      <t xml:space="preserve">lábazat bontása </t>
    </r>
    <r>
      <rPr>
        <b/>
        <sz val="12"/>
        <color indexed="10"/>
        <rFont val="Arial"/>
        <family val="2"/>
        <charset val="238"/>
      </rPr>
      <t>mondjuk</t>
    </r>
  </si>
  <si>
    <t>aljzat</t>
  </si>
  <si>
    <r>
      <t xml:space="preserve">szag és páraelszívó, burkolva </t>
    </r>
    <r>
      <rPr>
        <sz val="12"/>
        <color indexed="10"/>
        <rFont val="Arial"/>
        <family val="2"/>
        <charset val="238"/>
      </rPr>
      <t>mondjuk</t>
    </r>
  </si>
  <si>
    <t>tapéta leszedés</t>
  </si>
  <si>
    <t>fleckelés (apró hibák javítása az első festés után)</t>
  </si>
  <si>
    <t xml:space="preserve"> ideiglenes víz óra</t>
  </si>
  <si>
    <t>karton dobozok</t>
  </si>
  <si>
    <r>
      <t xml:space="preserve">Összesített vakolat pótlás, Szárító vakolat (utólag látszik, </t>
    </r>
    <r>
      <rPr>
        <b/>
        <sz val="12"/>
        <color indexed="10"/>
        <rFont val="Arial"/>
        <family val="2"/>
        <charset val="238"/>
      </rPr>
      <t>közösen felmérni</t>
    </r>
    <r>
      <rPr>
        <b/>
        <sz val="12"/>
        <rFont val="Arial"/>
        <family val="2"/>
        <charset val="238"/>
      </rPr>
      <t>)</t>
    </r>
  </si>
  <si>
    <t>Galéria</t>
  </si>
  <si>
    <t>fémszerkezet építése</t>
  </si>
  <si>
    <t>Osb lapozás</t>
  </si>
  <si>
    <t>kartonozás</t>
  </si>
  <si>
    <t>rozszdagátlás, alapozás 2 rtg.</t>
  </si>
  <si>
    <t>Galéria anyagai</t>
  </si>
  <si>
    <r>
      <t xml:space="preserve">Átlagos vasak összes métere </t>
    </r>
    <r>
      <rPr>
        <b/>
        <sz val="12"/>
        <rFont val="Arial"/>
        <family val="2"/>
        <charset val="238"/>
      </rPr>
      <t>kálóval</t>
    </r>
  </si>
  <si>
    <r>
      <t xml:space="preserve">vastag főgerendák összes métere </t>
    </r>
    <r>
      <rPr>
        <b/>
        <sz val="12"/>
        <rFont val="Arial"/>
        <family val="2"/>
        <charset val="238"/>
      </rPr>
      <t>kálóval</t>
    </r>
  </si>
  <si>
    <r>
      <t xml:space="preserve">OSB 22 mm vastag táblás </t>
    </r>
    <r>
      <rPr>
        <b/>
        <sz val="12"/>
        <rFont val="Arial"/>
        <family val="2"/>
        <charset val="238"/>
      </rPr>
      <t>kálóval, cipeléssel</t>
    </r>
  </si>
  <si>
    <t>korlát fémszerkezet vasai (átlagos,  egyszerű korlát)</t>
  </si>
  <si>
    <t>http://www.lakasfelujitasunk.hu/anyagbeszerzes/</t>
  </si>
  <si>
    <t>spott lámpa</t>
  </si>
  <si>
    <t>világitás, két kapcsolóval</t>
  </si>
  <si>
    <r>
      <t xml:space="preserve">Burkolatok, </t>
    </r>
    <r>
      <rPr>
        <sz val="12"/>
        <color indexed="12"/>
        <rFont val="Arial"/>
        <family val="2"/>
        <charset val="238"/>
      </rPr>
      <t xml:space="preserve">alapesetben a sima "gondolkodás" nélükli burkolatokkal számolunk. </t>
    </r>
    <r>
      <rPr>
        <sz val="12"/>
        <color indexed="10"/>
        <rFont val="Arial"/>
        <family val="2"/>
        <charset val="238"/>
      </rPr>
      <t xml:space="preserve">A cifrázás néha kétszer annyi </t>
    </r>
    <r>
      <rPr>
        <sz val="12"/>
        <color indexed="12"/>
        <rFont val="Arial"/>
        <family val="2"/>
        <charset val="238"/>
      </rPr>
      <t>figyelmet követelnek, annak az árát is növelnünk kell...</t>
    </r>
  </si>
  <si>
    <t>korlát speciális ritka rácsos korlát</t>
  </si>
  <si>
    <t>plusz gerendázás, lábak</t>
  </si>
  <si>
    <r>
      <t xml:space="preserve">lépcső fa lapok, light (fenyő,  </t>
    </r>
    <r>
      <rPr>
        <b/>
        <sz val="12"/>
        <color indexed="10"/>
        <rFont val="Arial"/>
        <family val="2"/>
        <charset val="238"/>
      </rPr>
      <t>keményfa a duplája</t>
    </r>
    <r>
      <rPr>
        <sz val="12"/>
        <rFont val="Arial"/>
        <family val="2"/>
        <charset val="238"/>
      </rPr>
      <t>)</t>
    </r>
  </si>
  <si>
    <r>
      <t>Villany szerelvényezés (</t>
    </r>
    <r>
      <rPr>
        <sz val="12"/>
        <color indexed="49"/>
        <rFont val="Arial"/>
        <family val="2"/>
        <charset val="238"/>
      </rPr>
      <t>az összes megszámolható darab,</t>
    </r>
    <r>
      <rPr>
        <sz val="12"/>
        <rFont val="Arial"/>
        <family val="2"/>
        <charset val="238"/>
      </rPr>
      <t xml:space="preserve"> konnektor,  kapcsolók, sarokcsapok, …</t>
    </r>
    <r>
      <rPr>
        <b/>
        <sz val="12"/>
        <color indexed="10"/>
        <rFont val="Arial"/>
        <family val="2"/>
        <charset val="238"/>
      </rPr>
      <t>pontosítani…</t>
    </r>
    <r>
      <rPr>
        <sz val="12"/>
        <rFont val="Arial"/>
        <family val="2"/>
        <charset val="238"/>
      </rPr>
      <t xml:space="preserve">   biztosítékok)</t>
    </r>
  </si>
  <si>
    <t>Összesített horonyvakolás  (utólag látszik, közösen felmérni)</t>
  </si>
  <si>
    <t>előtér fala</t>
  </si>
  <si>
    <t>AuraColor265</t>
  </si>
  <si>
    <t>1210 0011 -   1776 0328  -  0000 0000</t>
  </si>
  <si>
    <t>látszó fém részek lakkozása, 2 rtg.</t>
  </si>
  <si>
    <t>lépcső lapok, csiszolása, lakkozása, telepítése (átlagos,  egyszerű lépcső)</t>
  </si>
  <si>
    <r>
      <t>1 szál</t>
    </r>
    <r>
      <rPr>
        <sz val="11"/>
        <color indexed="8"/>
        <rFont val="Bodoni MT"/>
        <family val="1"/>
      </rPr>
      <t xml:space="preserve"> I </t>
    </r>
    <r>
      <rPr>
        <sz val="11"/>
        <color indexed="8"/>
        <rFont val="Calibri"/>
        <family val="2"/>
        <charset val="238"/>
      </rPr>
      <t>gerenda 140 mm magas</t>
    </r>
  </si>
  <si>
    <r>
      <t>1 szál</t>
    </r>
    <r>
      <rPr>
        <sz val="11"/>
        <color indexed="8"/>
        <rFont val="Bodoni MT"/>
        <family val="1"/>
      </rPr>
      <t xml:space="preserve"> I </t>
    </r>
    <r>
      <rPr>
        <sz val="11"/>
        <color indexed="8"/>
        <rFont val="Calibri"/>
        <family val="2"/>
        <charset val="238"/>
      </rPr>
      <t>gerenda 180 mm magas</t>
    </r>
  </si>
  <si>
    <r>
      <t>1 szál</t>
    </r>
    <r>
      <rPr>
        <sz val="11"/>
        <color indexed="8"/>
        <rFont val="Bodoni MT"/>
        <family val="1"/>
      </rPr>
      <t xml:space="preserve"> I </t>
    </r>
    <r>
      <rPr>
        <sz val="11"/>
        <color indexed="8"/>
        <rFont val="Calibri"/>
        <family val="2"/>
        <charset val="238"/>
      </rPr>
      <t>gerenda 200 mm magas</t>
    </r>
  </si>
  <si>
    <r>
      <t>1 szál</t>
    </r>
    <r>
      <rPr>
        <sz val="11"/>
        <color indexed="8"/>
        <rFont val="Bodoni MT"/>
        <family val="1"/>
      </rPr>
      <t xml:space="preserve"> 80*80*3 mm-es </t>
    </r>
    <r>
      <rPr>
        <sz val="11"/>
        <color indexed="8"/>
        <rFont val="Calibri"/>
        <family val="2"/>
        <charset val="238"/>
      </rPr>
      <t xml:space="preserve">zártszelvény </t>
    </r>
  </si>
  <si>
    <r>
      <t>1 szál</t>
    </r>
    <r>
      <rPr>
        <sz val="11"/>
        <color indexed="8"/>
        <rFont val="Bodoni MT"/>
        <family val="1"/>
      </rPr>
      <t xml:space="preserve"> 100*100*3 mm-es </t>
    </r>
    <r>
      <rPr>
        <sz val="11"/>
        <color indexed="8"/>
        <rFont val="Calibri"/>
        <family val="2"/>
        <charset val="238"/>
      </rPr>
      <t xml:space="preserve">zártszelvény </t>
    </r>
  </si>
  <si>
    <r>
      <t>1 szál</t>
    </r>
    <r>
      <rPr>
        <sz val="11"/>
        <color indexed="8"/>
        <rFont val="Bodoni MT"/>
        <family val="1"/>
      </rPr>
      <t xml:space="preserve"> 60*20*2 mm-es </t>
    </r>
    <r>
      <rPr>
        <sz val="11"/>
        <color indexed="8"/>
        <rFont val="Calibri"/>
        <family val="2"/>
        <charset val="238"/>
      </rPr>
      <t xml:space="preserve">zártszelvény </t>
    </r>
  </si>
  <si>
    <t>Főgerendák, könyöklővas, tartócső</t>
  </si>
  <si>
    <t>Ft/ szál/brutto</t>
  </si>
  <si>
    <t>A legkisebb egység a fél szál. Az ára mértrevágva, szállítva értendő.</t>
  </si>
  <si>
    <t>alapozó olajtalanító rozsdamaró, alapozó festékek</t>
  </si>
  <si>
    <t>látszó fémrészek lakkfestéke kalapácslakkok</t>
  </si>
  <si>
    <t>egyszerű lapos acél létra, vagy lépcső burkolatlan, anyagostul, deszkák nélkül, https://auracolor.hu/galeria-lepcsok/</t>
  </si>
  <si>
    <r>
      <rPr>
        <b/>
        <sz val="12"/>
        <color rgb="FFFF0000"/>
        <rFont val="Arial"/>
        <family val="2"/>
        <charset val="238"/>
      </rPr>
      <t>Szükség esetén</t>
    </r>
    <r>
      <rPr>
        <sz val="12"/>
        <rFont val="Arial"/>
        <family val="2"/>
        <charset val="238"/>
      </rPr>
      <t xml:space="preserve"> galéria építés alatti értékek megvédése az </t>
    </r>
    <r>
      <rPr>
        <b/>
        <sz val="12"/>
        <color rgb="FFFF0000"/>
        <rFont val="Arial"/>
        <family val="2"/>
        <charset val="238"/>
      </rPr>
      <t>izzó vasgolyóktól, heggesztőtől</t>
    </r>
  </si>
  <si>
    <t>karton lebontása, sittelése</t>
  </si>
  <si>
    <t>laminált parketta rakása, szegélyezve</t>
  </si>
  <si>
    <t>szilikon a parketta szegéshez</t>
  </si>
  <si>
    <r>
      <rPr>
        <sz val="11"/>
        <color indexed="8"/>
        <rFont val="Arial Black"/>
        <family val="2"/>
        <charset val="238"/>
      </rPr>
      <t>ANYAG</t>
    </r>
    <r>
      <rPr>
        <sz val="11"/>
        <color indexed="8"/>
        <rFont val="Calibri"/>
        <family val="2"/>
        <charset val="238"/>
      </rPr>
      <t xml:space="preserve"> </t>
    </r>
    <r>
      <rPr>
        <b/>
        <sz val="11"/>
        <color rgb="FFFF0000"/>
        <rFont val="Calibri"/>
        <family val="2"/>
        <charset val="238"/>
      </rPr>
      <t>bruttó</t>
    </r>
  </si>
  <si>
    <r>
      <rPr>
        <sz val="10"/>
        <rFont val="Arial Black"/>
        <family val="2"/>
        <charset val="238"/>
      </rPr>
      <t xml:space="preserve">DÍJ </t>
    </r>
    <r>
      <rPr>
        <b/>
        <sz val="10"/>
        <color rgb="FFFF0000"/>
        <rFont val="Arial"/>
        <family val="2"/>
        <charset val="238"/>
      </rPr>
      <t>nettó</t>
    </r>
  </si>
  <si>
    <t>általános apró javítás a falakon</t>
  </si>
  <si>
    <r>
      <t xml:space="preserve">glettelés 1rtg. telibe </t>
    </r>
    <r>
      <rPr>
        <b/>
        <sz val="12"/>
        <color indexed="10"/>
        <rFont val="Arial"/>
        <family val="2"/>
        <charset val="238"/>
      </rPr>
      <t>egyszer</t>
    </r>
  </si>
  <si>
    <t>beépített wc beépítése</t>
  </si>
  <si>
    <t>wc kartonozása</t>
  </si>
  <si>
    <t>fal bontása</t>
  </si>
  <si>
    <t>plusz építési sitt + ajtók</t>
  </si>
  <si>
    <t>új Megszámolható Kiállások, csapok, lefolyók, 6mosdó, 2mosógép, 3zuhany, 1wc, 3konyha, 2bojler</t>
  </si>
  <si>
    <t>belső nyílások spaletta restaurálás, belül</t>
  </si>
  <si>
    <t>boltív megszüntetés</t>
  </si>
  <si>
    <t>fürdőszoba és Wc csempézés</t>
  </si>
  <si>
    <t>wc fala</t>
  </si>
  <si>
    <t>háló fala</t>
  </si>
  <si>
    <t>nappali menyezete</t>
  </si>
  <si>
    <r>
      <t xml:space="preserve">glettelés 2 rtg. telibe </t>
    </r>
    <r>
      <rPr>
        <b/>
        <sz val="12"/>
        <color indexed="10"/>
        <rFont val="Arial"/>
        <family val="2"/>
        <charset val="238"/>
      </rPr>
      <t>kétszer</t>
    </r>
  </si>
  <si>
    <r>
      <t xml:space="preserve">glettelés 3 rtg. telibe </t>
    </r>
    <r>
      <rPr>
        <b/>
        <sz val="12"/>
        <color indexed="10"/>
        <rFont val="Arial"/>
        <family val="2"/>
        <charset val="238"/>
      </rPr>
      <t>háromszor</t>
    </r>
  </si>
  <si>
    <t>gipszkarton</t>
  </si>
  <si>
    <t>világító karton festése</t>
  </si>
  <si>
    <t>gázkonvektor csere</t>
  </si>
  <si>
    <t xml:space="preserve">aljzat hálózás </t>
  </si>
  <si>
    <t>lamináltparketta lerakás</t>
  </si>
  <si>
    <r>
      <t xml:space="preserve">szag és páraelszívó,  véséssel burkolva </t>
    </r>
    <r>
      <rPr>
        <sz val="12"/>
        <color indexed="10"/>
        <rFont val="Arial"/>
        <family val="2"/>
        <charset val="238"/>
      </rPr>
      <t xml:space="preserve">mondjuk, fürdőből is, konyhából is </t>
    </r>
  </si>
  <si>
    <t>gáz bekötõ csövek, idomok</t>
  </si>
  <si>
    <t xml:space="preserve">alapozó festék, 0,75 literes </t>
  </si>
  <si>
    <t xml:space="preserve">zománc festék, 0,75 literes </t>
  </si>
  <si>
    <t xml:space="preserve">Kérem, minden számot összegzést Ön is ellenőrizzen, </t>
  </si>
  <si>
    <t>utalva</t>
  </si>
  <si>
    <t>tolóajtó beálítása</t>
  </si>
  <si>
    <t>wc cső csere a strangig, egy ép ólomidom benthagyásával anyagostul</t>
  </si>
  <si>
    <t>álmenyezet, a nappaliban</t>
  </si>
  <si>
    <r>
      <t xml:space="preserve">karton </t>
    </r>
    <r>
      <rPr>
        <b/>
        <sz val="12"/>
        <color indexed="10"/>
        <rFont val="Arial"/>
        <family val="2"/>
        <charset val="238"/>
      </rPr>
      <t>háromszor</t>
    </r>
  </si>
  <si>
    <t>tapadóhíd</t>
  </si>
  <si>
    <t>álmenyezet, fürdőben és előtérben</t>
  </si>
  <si>
    <t>kartonburkolat a nappaliban a két fényfalon, ragasztva</t>
  </si>
  <si>
    <t>biztosítéktábla lehelyezése, ujra szerelése, Fi relével</t>
  </si>
  <si>
    <r>
      <t xml:space="preserve">TV, internet kábel, duplán </t>
    </r>
    <r>
      <rPr>
        <b/>
        <sz val="12"/>
        <color indexed="10"/>
        <rFont val="Arial"/>
        <family val="2"/>
        <charset val="238"/>
      </rPr>
      <t>? csak hálózati kábel</t>
    </r>
  </si>
  <si>
    <t>bontott falhelyek, ajtónyílások javítása</t>
  </si>
  <si>
    <t>nappali, világító szegélyekkel együtt, karton és ragasztó és vasak</t>
  </si>
  <si>
    <t>világításdoboz a konyhában</t>
  </si>
  <si>
    <t>zuhanyzó vízszigetelés, kenhető gumi és sarokerősítő</t>
  </si>
  <si>
    <t>épített zuhanyzó 2xvízszigetelt alap betonozva</t>
  </si>
  <si>
    <t>pur hab az ajtó beállításokhoz és a boltív megszüntetésekhez</t>
  </si>
  <si>
    <t>zöld karton vakolatok helyett</t>
  </si>
  <si>
    <t>belső ajtónyílás kialakítása</t>
  </si>
  <si>
    <t>nagyon durva vakolat korrekció</t>
  </si>
  <si>
    <t>ablakbélet újrafogalmazása</t>
  </si>
  <si>
    <t>durva vakolatpótlások</t>
  </si>
  <si>
    <t>ventillátor vezeték</t>
  </si>
  <si>
    <t>ventillátor pur hab</t>
  </si>
  <si>
    <t>fürdő tálca beton</t>
  </si>
  <si>
    <t>csővég rovarháló</t>
  </si>
  <si>
    <t>álmenyezet anyagai</t>
  </si>
  <si>
    <r>
      <rPr>
        <b/>
        <sz val="12"/>
        <rFont val="Arial"/>
        <family val="2"/>
        <charset val="238"/>
      </rPr>
      <t>szükséges lehet</t>
    </r>
    <r>
      <rPr>
        <sz val="12"/>
        <rFont val="Arial"/>
        <family val="2"/>
        <charset val="238"/>
      </rPr>
      <t>, fürdő csempe hely újra vakolása, 6 helyett négy ezer</t>
    </r>
  </si>
  <si>
    <r>
      <t>fürdő csempe hely újra vakolása,</t>
    </r>
    <r>
      <rPr>
        <b/>
        <sz val="12"/>
        <rFont val="Arial"/>
        <family val="2"/>
        <charset val="238"/>
      </rPr>
      <t xml:space="preserve"> </t>
    </r>
    <r>
      <rPr>
        <b/>
        <sz val="12"/>
        <color rgb="FFFF0000"/>
        <rFont val="Arial"/>
        <family val="2"/>
        <charset val="238"/>
      </rPr>
      <t>vakolat helyett karton</t>
    </r>
  </si>
  <si>
    <t>wc,s főcsap kartonozása</t>
  </si>
  <si>
    <t>wc csomag szállítva</t>
  </si>
  <si>
    <t>wc csőcsonk a beépítéshez</t>
  </si>
  <si>
    <t>bandázs</t>
  </si>
  <si>
    <t>szerelőajtó</t>
  </si>
  <si>
    <t>takarópapír, tessa</t>
  </si>
  <si>
    <t>ezt is megspóroltad a kartonozással</t>
  </si>
  <si>
    <t>cső levágás</t>
  </si>
  <si>
    <t>épített zuhanytálca burkolás</t>
  </si>
  <si>
    <t>led szalagok életrekeltése</t>
  </si>
  <si>
    <t>klíma, wifi konnektor</t>
  </si>
  <si>
    <t>sarok és tápcsapokbekötőcsövek</t>
  </si>
  <si>
    <t>Itt 0 volt legutóbb, azóta 4 m3 nem lehetett, 2m3-mat írtál rá legutóbb. Legyen köztes</t>
  </si>
  <si>
    <t>Betettem ide a 30 métert</t>
  </si>
  <si>
    <t>Ez csak anyag, nem? Beírtam oda</t>
  </si>
  <si>
    <t>18,07 méter a mérőkép alapján</t>
  </si>
  <si>
    <t>Duplikálva van a zuhany rész</t>
  </si>
  <si>
    <t>csak anyag</t>
  </si>
  <si>
    <t>csak a világításra, 28*2=56 a 80  alulról rendben van.</t>
  </si>
  <si>
    <r>
      <t xml:space="preserve"> világító állmenyezet kialakítása nappaliban körbe,</t>
    </r>
    <r>
      <rPr>
        <b/>
        <sz val="12"/>
        <color rgb="FFFF0000"/>
        <rFont val="Arial"/>
        <family val="2"/>
        <charset val="238"/>
      </rPr>
      <t xml:space="preserve"> és a főfalon</t>
    </r>
  </si>
  <si>
    <t>2 cs fuga, 3 szilikon, 2 padlóváltó, 3  szilikon, 3 akril</t>
  </si>
  <si>
    <t>még  egy padlóváltó kell, vagy m gasabb, vagy hosszabb</t>
  </si>
  <si>
    <t>padlóváltók beragasztása szilikon anyagostul</t>
  </si>
  <si>
    <t>alu élvédő</t>
  </si>
  <si>
    <t xml:space="preserve"> padló </t>
  </si>
  <si>
    <t>víz szerelő ajtó beépítés</t>
  </si>
  <si>
    <t>Valamilyen Zoltán</t>
  </si>
  <si>
    <t>valamilyen.zoltan@gmail.com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</si>
</sst>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164" formatCode="_-* #,##0.00\ _F_t_-;\-* #,##0.00\ _F_t_-;_-* &quot;-&quot;??\ _F_t_-;_-@_-"/>
    <numFmt numFmtId="165" formatCode="_-* #,##0\ _F_t_-;\-* #,##0\ _F_t_-;_-* &quot;-&quot;??\ _F_t_-;_-@_-"/>
    <numFmt numFmtId="166" formatCode="#,##0_@&quot;m2&quot;"/>
    <numFmt numFmtId="167" formatCode="#,##0_@&quot;db&quot;"/>
    <numFmt numFmtId="168" formatCode="#,##0_@&quot;m&quot;"/>
    <numFmt numFmtId="169" formatCode="#,##0.0_@&quot;m2&quot;"/>
    <numFmt numFmtId="170" formatCode="#,##0.00_@&quot;m2&quot;"/>
    <numFmt numFmtId="171" formatCode="#,##0.00_@&quot;m&quot;"/>
    <numFmt numFmtId="172" formatCode="#,##0.0_@&quot;m&quot;"/>
    <numFmt numFmtId="173" formatCode="#,##0_@&quot;m3&quot;"/>
    <numFmt numFmtId="174" formatCode="#,##0_@&quot;zsák&quot;"/>
    <numFmt numFmtId="175" formatCode="#,##0_@&quot;tábla&quot;"/>
    <numFmt numFmtId="176" formatCode="#,##0_@&quot;tekercs&quot;"/>
    <numFmt numFmtId="177" formatCode="#,##0.00_@&quot;cm&quot;"/>
    <numFmt numFmtId="178" formatCode="#,##0_@&quot;liter&quot;"/>
    <numFmt numFmtId="179" formatCode="#,##0_@&quot;kg&quot;"/>
    <numFmt numFmtId="180" formatCode="#,##0_@&quot;Ft/össz.&quot;"/>
    <numFmt numFmtId="181" formatCode="#,##0_@&quot;Ft/zsák&quot;"/>
    <numFmt numFmtId="182" formatCode="#,##0_@&quot;zsák/25 kg&quot;"/>
    <numFmt numFmtId="183" formatCode="#,##0_@&quot;tubus&quot;"/>
    <numFmt numFmtId="184" formatCode="#,##0_@&quot;doboz&quot;"/>
    <numFmt numFmtId="185" formatCode="#,##0.0_@&quot;m3&quot;"/>
    <numFmt numFmtId="186" formatCode="#,##0_@&quot;csomag&quot;"/>
    <numFmt numFmtId="187" formatCode="#,##0_@&quot;vödör/16 kg&quot;"/>
    <numFmt numFmtId="188" formatCode="#,##0_@&quot;tabla&quot;"/>
    <numFmt numFmtId="189" formatCode="#,##0.0_@&quot;zsák/25 kg&quot;"/>
    <numFmt numFmtId="190" formatCode="#,##0.0_@&quot;vödör/16 kg&quot;"/>
    <numFmt numFmtId="191" formatCode="#,##0_@&quot;munkanap&quot;"/>
    <numFmt numFmtId="192" formatCode="#,##0_@&quot;cm&quot;"/>
    <numFmt numFmtId="193" formatCode="#,##0_@&quot;vödör/5 lit&quot;"/>
    <numFmt numFmtId="194" formatCode="#,##0_@&quot;fok&quot;"/>
    <numFmt numFmtId="195" formatCode="#,##0.00_@&quot;liter&quot;"/>
    <numFmt numFmtId="196" formatCode="[$-40E]yy/\ mmmm\ d\.;@"/>
    <numFmt numFmtId="197" formatCode="#,##0_@&quot;vödör/5 kg&quot;"/>
  </numFmts>
  <fonts count="138" x14ac:knownFonts="1">
    <font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sz val="20"/>
      <name val="Arial Black"/>
      <family val="2"/>
      <charset val="238"/>
    </font>
    <font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Arial Black"/>
      <family val="2"/>
      <charset val="238"/>
    </font>
    <font>
      <sz val="20"/>
      <color indexed="8"/>
      <name val="Arial Black"/>
      <family val="2"/>
      <charset val="238"/>
    </font>
    <font>
      <sz val="11"/>
      <color indexed="8"/>
      <name val="Arial Black"/>
      <family val="2"/>
      <charset val="238"/>
    </font>
    <font>
      <sz val="12"/>
      <color indexed="8"/>
      <name val="Arial Black"/>
      <family val="2"/>
      <charset val="238"/>
    </font>
    <font>
      <sz val="12"/>
      <color indexed="10"/>
      <name val="Arial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Arial Black"/>
      <family val="2"/>
      <charset val="238"/>
    </font>
    <font>
      <b/>
      <sz val="11"/>
      <color indexed="12"/>
      <name val="Arial Black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indexed="12"/>
      <name val="Calibri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10"/>
      <name val="Arial Black"/>
      <family val="2"/>
      <charset val="238"/>
    </font>
    <font>
      <b/>
      <sz val="11"/>
      <color indexed="10"/>
      <name val="Arial Black"/>
      <family val="2"/>
      <charset val="238"/>
    </font>
    <font>
      <sz val="10"/>
      <name val="Arial Black"/>
      <family val="2"/>
      <charset val="238"/>
    </font>
    <font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1"/>
      <color indexed="12"/>
      <name val="Arial Narrow"/>
      <family val="2"/>
      <charset val="238"/>
    </font>
    <font>
      <sz val="11"/>
      <color indexed="12"/>
      <name val="Arial Black"/>
      <family val="2"/>
      <charset val="238"/>
    </font>
    <font>
      <b/>
      <sz val="11"/>
      <color indexed="10"/>
      <name val="Arial Narrow"/>
      <family val="2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Arial Black"/>
      <family val="2"/>
      <charset val="238"/>
    </font>
    <font>
      <b/>
      <sz val="12"/>
      <name val="Arial Black"/>
      <family val="2"/>
      <charset val="238"/>
    </font>
    <font>
      <sz val="12"/>
      <name val="Arial Black"/>
      <family val="2"/>
      <charset val="238"/>
    </font>
    <font>
      <sz val="16"/>
      <name val="Arial Black"/>
      <family val="2"/>
      <charset val="238"/>
    </font>
    <font>
      <b/>
      <sz val="12"/>
      <color indexed="6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0"/>
      <name val="Calibri"/>
      <family val="2"/>
      <charset val="238"/>
    </font>
    <font>
      <u/>
      <sz val="11"/>
      <color indexed="1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Arial Black"/>
      <family val="2"/>
      <charset val="238"/>
    </font>
    <font>
      <sz val="12"/>
      <color indexed="10"/>
      <name val="Arial CE"/>
      <charset val="238"/>
    </font>
    <font>
      <sz val="11"/>
      <color indexed="10"/>
      <name val="Calibri"/>
      <family val="2"/>
      <charset val="238"/>
    </font>
    <font>
      <b/>
      <sz val="12"/>
      <color indexed="10"/>
      <name val="Arial"/>
      <family val="2"/>
      <charset val="238"/>
    </font>
    <font>
      <sz val="14"/>
      <name val="Arial Black"/>
      <family val="2"/>
      <charset val="238"/>
    </font>
    <font>
      <sz val="14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sz val="14"/>
      <color indexed="8"/>
      <name val="Arial Black"/>
      <family val="2"/>
      <charset val="238"/>
    </font>
    <font>
      <u/>
      <sz val="14"/>
      <color indexed="12"/>
      <name val="Arial Black"/>
      <family val="2"/>
      <charset val="238"/>
    </font>
    <font>
      <u/>
      <sz val="12"/>
      <color indexed="12"/>
      <name val="Arial Black"/>
      <family val="2"/>
      <charset val="238"/>
    </font>
    <font>
      <sz val="12"/>
      <color indexed="49"/>
      <name val="Arial"/>
      <family val="2"/>
      <charset val="238"/>
    </font>
    <font>
      <b/>
      <sz val="22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2"/>
      <color indexed="10"/>
      <name val="Arial"/>
      <family val="2"/>
      <charset val="238"/>
    </font>
    <font>
      <b/>
      <sz val="11"/>
      <color indexed="12"/>
      <name val="Calibri"/>
      <family val="2"/>
      <charset val="238"/>
    </font>
    <font>
      <sz val="11"/>
      <color indexed="56"/>
      <name val="Arial Black"/>
      <family val="2"/>
      <charset val="238"/>
    </font>
    <font>
      <sz val="11"/>
      <color indexed="56"/>
      <name val="Calibri"/>
      <family val="2"/>
      <charset val="238"/>
    </font>
    <font>
      <sz val="11"/>
      <name val="Calibri"/>
      <family val="2"/>
      <charset val="238"/>
    </font>
    <font>
      <sz val="12"/>
      <color indexed="55"/>
      <name val="Arial"/>
      <family val="2"/>
      <charset val="238"/>
    </font>
    <font>
      <sz val="12"/>
      <color indexed="55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22"/>
      <color indexed="12"/>
      <name val="Arial"/>
      <family val="2"/>
      <charset val="238"/>
    </font>
    <font>
      <sz val="12"/>
      <color indexed="12"/>
      <name val="Arial Black"/>
      <family val="2"/>
      <charset val="238"/>
    </font>
    <font>
      <b/>
      <sz val="14"/>
      <name val="Arial Black"/>
      <family val="2"/>
      <charset val="238"/>
    </font>
    <font>
      <b/>
      <sz val="14"/>
      <color indexed="10"/>
      <name val="Arial Black"/>
      <family val="2"/>
      <charset val="238"/>
    </font>
    <font>
      <sz val="14"/>
      <color indexed="55"/>
      <name val="Arial Black"/>
      <family val="2"/>
      <charset val="238"/>
    </font>
    <font>
      <b/>
      <sz val="12"/>
      <color indexed="10"/>
      <name val="Arial Narrow"/>
      <family val="2"/>
      <charset val="238"/>
    </font>
    <font>
      <sz val="12"/>
      <color indexed="30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12"/>
      <name val="Arial Black"/>
      <family val="2"/>
      <charset val="238"/>
    </font>
    <font>
      <sz val="10"/>
      <color indexed="10"/>
      <name val="Arial Black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Calibri"/>
      <family val="2"/>
      <charset val="238"/>
    </font>
    <font>
      <b/>
      <sz val="12"/>
      <color rgb="FF00B050"/>
      <name val="Arial"/>
      <family val="2"/>
      <charset val="238"/>
    </font>
    <font>
      <sz val="20"/>
      <color rgb="FF0000FF"/>
      <name val="Arial Black"/>
      <family val="2"/>
      <charset val="238"/>
    </font>
    <font>
      <sz val="11"/>
      <color rgb="FF0000FF"/>
      <name val="Calibri"/>
      <family val="2"/>
      <charset val="238"/>
    </font>
    <font>
      <b/>
      <sz val="12"/>
      <color rgb="FF0000FF"/>
      <name val="Arial"/>
      <family val="2"/>
      <charset val="238"/>
    </font>
    <font>
      <b/>
      <sz val="12"/>
      <color rgb="FF0000FF"/>
      <name val="Calibri"/>
      <family val="2"/>
      <charset val="238"/>
    </font>
    <font>
      <b/>
      <sz val="11"/>
      <color rgb="FF0000CC"/>
      <name val="Arial Black"/>
      <family val="2"/>
      <charset val="238"/>
    </font>
    <font>
      <sz val="12"/>
      <color rgb="FFFF0000"/>
      <name val="Arial"/>
      <family val="2"/>
      <charset val="238"/>
    </font>
    <font>
      <sz val="11"/>
      <color rgb="FF0000CC"/>
      <name val="Calibri"/>
      <family val="2"/>
      <charset val="238"/>
    </font>
    <font>
      <sz val="11"/>
      <color rgb="FF0000CC"/>
      <name val="Arial Black"/>
      <family val="2"/>
      <charset val="238"/>
    </font>
    <font>
      <sz val="12"/>
      <color rgb="FF0000CC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 Black"/>
      <family val="2"/>
      <charset val="238"/>
    </font>
    <font>
      <sz val="11"/>
      <color rgb="FFFF0000"/>
      <name val="Calibri"/>
      <family val="2"/>
      <charset val="238"/>
    </font>
    <font>
      <sz val="16"/>
      <color rgb="FFFFFF00"/>
      <name val="Arial Black"/>
      <family val="2"/>
      <charset val="238"/>
    </font>
    <font>
      <b/>
      <sz val="14"/>
      <color rgb="FF00B0F0"/>
      <name val="Arial Black"/>
      <family val="2"/>
      <charset val="238"/>
    </font>
    <font>
      <sz val="14"/>
      <color theme="9"/>
      <name val="Arial Black"/>
      <family val="2"/>
      <charset val="238"/>
    </font>
    <font>
      <sz val="12"/>
      <color rgb="FF0000CC"/>
      <name val="Arial Black"/>
      <family val="2"/>
      <charset val="238"/>
    </font>
    <font>
      <sz val="14"/>
      <color rgb="FF0000CC"/>
      <name val="Arial Black"/>
      <family val="2"/>
      <charset val="238"/>
    </font>
    <font>
      <b/>
      <sz val="14"/>
      <color rgb="FF0000CC"/>
      <name val="Arial Black"/>
      <family val="2"/>
      <charset val="238"/>
    </font>
    <font>
      <sz val="20"/>
      <color rgb="FF0000CC"/>
      <name val="Arial Black"/>
      <family val="2"/>
      <charset val="238"/>
    </font>
    <font>
      <b/>
      <sz val="12"/>
      <color rgb="FF0000CC"/>
      <name val="Arial Black"/>
      <family val="2"/>
      <charset val="238"/>
    </font>
    <font>
      <b/>
      <sz val="10"/>
      <color rgb="FFFF0000"/>
      <name val="Arial"/>
      <family val="2"/>
      <charset val="238"/>
    </font>
    <font>
      <sz val="22"/>
      <color rgb="FFFFFF00"/>
      <name val="Arial Black"/>
      <family val="2"/>
      <charset val="238"/>
    </font>
    <font>
      <b/>
      <sz val="24"/>
      <color rgb="FFFFFF00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4"/>
      <color rgb="FFFF0000"/>
      <name val="Arial Black"/>
      <family val="2"/>
      <charset val="238"/>
    </font>
    <font>
      <sz val="11"/>
      <color indexed="8"/>
      <name val="Bodoni MT"/>
      <family val="1"/>
    </font>
    <font>
      <sz val="11"/>
      <color rgb="FF92D05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FF0000"/>
      <name val="Arial Black"/>
      <family val="2"/>
      <charset val="238"/>
    </font>
    <font>
      <sz val="11"/>
      <color theme="0"/>
      <name val="Arial Black"/>
      <family val="2"/>
      <charset val="238"/>
    </font>
    <font>
      <b/>
      <sz val="14"/>
      <color theme="0"/>
      <name val="Arial Black"/>
      <family val="2"/>
      <charset val="238"/>
    </font>
    <font>
      <sz val="12"/>
      <color theme="0"/>
      <name val="Arial"/>
      <family val="2"/>
      <charset val="238"/>
    </font>
    <font>
      <sz val="12"/>
      <color theme="0"/>
      <name val="Arial Black"/>
      <family val="2"/>
      <charset val="238"/>
    </font>
    <font>
      <sz val="11"/>
      <color theme="0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Arial Black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 Black"/>
      <family val="2"/>
      <charset val="238"/>
    </font>
    <font>
      <sz val="12"/>
      <color theme="1"/>
      <name val="Arial Black"/>
      <family val="2"/>
      <charset val="238"/>
    </font>
    <font>
      <sz val="12"/>
      <color theme="1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5050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6">
    <xf numFmtId="0" fontId="0" fillId="0" borderId="0"/>
    <xf numFmtId="0" fontId="70" fillId="2" borderId="0" applyNumberFormat="0" applyBorder="0" applyAlignment="0" applyProtection="0"/>
    <xf numFmtId="0" fontId="70" fillId="3" borderId="0" applyNumberFormat="0" applyBorder="0" applyAlignment="0" applyProtection="0"/>
    <xf numFmtId="0" fontId="70" fillId="4" borderId="0" applyNumberFormat="0" applyBorder="0" applyAlignment="0" applyProtection="0"/>
    <xf numFmtId="0" fontId="70" fillId="5" borderId="0" applyNumberFormat="0" applyBorder="0" applyAlignment="0" applyProtection="0"/>
    <xf numFmtId="0" fontId="70" fillId="6" borderId="0" applyNumberFormat="0" applyBorder="0" applyAlignment="0" applyProtection="0"/>
    <xf numFmtId="0" fontId="70" fillId="7" borderId="0" applyNumberFormat="0" applyBorder="0" applyAlignment="0" applyProtection="0"/>
    <xf numFmtId="0" fontId="70" fillId="8" borderId="0" applyNumberFormat="0" applyBorder="0" applyAlignment="0" applyProtection="0"/>
    <xf numFmtId="0" fontId="70" fillId="9" borderId="0" applyNumberFormat="0" applyBorder="0" applyAlignment="0" applyProtection="0"/>
    <xf numFmtId="0" fontId="70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8" borderId="0" applyNumberFormat="0" applyBorder="0" applyAlignment="0" applyProtection="0"/>
    <xf numFmtId="0" fontId="70" fillId="11" borderId="0" applyNumberFormat="0" applyBorder="0" applyAlignment="0" applyProtection="0"/>
    <xf numFmtId="0" fontId="71" fillId="12" borderId="0" applyNumberFormat="0" applyBorder="0" applyAlignment="0" applyProtection="0"/>
    <xf numFmtId="0" fontId="71" fillId="9" borderId="0" applyNumberFormat="0" applyBorder="0" applyAlignment="0" applyProtection="0"/>
    <xf numFmtId="0" fontId="71" fillId="10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9" borderId="0" applyNumberFormat="0" applyBorder="0" applyAlignment="0" applyProtection="0"/>
    <xf numFmtId="0" fontId="51" fillId="3" borderId="0" applyNumberFormat="0" applyBorder="0" applyAlignment="0" applyProtection="0"/>
    <xf numFmtId="0" fontId="53" fillId="20" borderId="1" applyNumberFormat="0" applyAlignment="0" applyProtection="0"/>
    <xf numFmtId="0" fontId="72" fillId="21" borderId="2" applyNumberFormat="0" applyAlignment="0" applyProtection="0"/>
    <xf numFmtId="164" fontId="7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7" fillId="4" borderId="0" applyNumberFormat="0" applyBorder="0" applyAlignment="0" applyProtection="0"/>
    <xf numFmtId="0" fontId="41" fillId="0" borderId="3" applyNumberFormat="0" applyFill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39" fillId="7" borderId="1" applyNumberFormat="0" applyAlignment="0" applyProtection="0"/>
    <xf numFmtId="0" fontId="46" fillId="0" borderId="6" applyNumberFormat="0" applyFill="0" applyAlignment="0" applyProtection="0"/>
    <xf numFmtId="0" fontId="52" fillId="22" borderId="0" applyNumberFormat="0" applyBorder="0" applyAlignment="0" applyProtection="0"/>
    <xf numFmtId="0" fontId="7" fillId="23" borderId="7" applyNumberFormat="0" applyFont="0" applyAlignment="0" applyProtection="0"/>
    <xf numFmtId="0" fontId="48" fillId="20" borderId="8" applyNumberFormat="0" applyAlignment="0" applyProtection="0"/>
    <xf numFmtId="0" fontId="40" fillId="0" borderId="0" applyNumberFormat="0" applyFill="0" applyBorder="0" applyAlignment="0" applyProtection="0"/>
    <xf numFmtId="0" fontId="50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38" fillId="19" borderId="0" applyNumberFormat="0" applyBorder="0" applyAlignment="0" applyProtection="0"/>
    <xf numFmtId="0" fontId="38" fillId="15" borderId="0" applyNumberFormat="0" applyBorder="0" applyAlignment="0" applyProtection="0"/>
  </cellStyleXfs>
  <cellXfs count="568">
    <xf numFmtId="0" fontId="0" fillId="0" borderId="0" xfId="0"/>
    <xf numFmtId="3" fontId="4" fillId="0" borderId="0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/>
    <xf numFmtId="0" fontId="1" fillId="0" borderId="10" xfId="0" applyNumberFormat="1" applyFont="1" applyFill="1" applyBorder="1" applyAlignment="1" applyProtection="1">
      <alignment wrapText="1"/>
      <protection locked="0"/>
    </xf>
    <xf numFmtId="0" fontId="5" fillId="24" borderId="0" xfId="0" applyNumberFormat="1" applyFont="1" applyFill="1" applyBorder="1" applyAlignment="1" applyProtection="1">
      <alignment horizontal="right"/>
      <protection locked="0"/>
    </xf>
    <xf numFmtId="0" fontId="5" fillId="24" borderId="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 applyFill="1"/>
    <xf numFmtId="0" fontId="3" fillId="0" borderId="11" xfId="0" applyFont="1" applyBorder="1" applyAlignment="1">
      <alignment horizontal="center"/>
    </xf>
    <xf numFmtId="0" fontId="0" fillId="0" borderId="0" xfId="0" applyFill="1"/>
    <xf numFmtId="3" fontId="1" fillId="0" borderId="0" xfId="0" applyNumberFormat="1" applyFont="1" applyFill="1" applyBorder="1" applyAlignment="1" applyProtection="1">
      <protection locked="0"/>
    </xf>
    <xf numFmtId="3" fontId="1" fillId="0" borderId="12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>
      <alignment wrapText="1"/>
      <protection locked="0"/>
    </xf>
    <xf numFmtId="3" fontId="1" fillId="0" borderId="13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>
      <alignment wrapText="1"/>
      <protection locked="0"/>
    </xf>
    <xf numFmtId="0" fontId="9" fillId="0" borderId="0" xfId="0" applyFont="1" applyAlignment="1">
      <alignment horizontal="center" vertical="center" wrapText="1"/>
    </xf>
    <xf numFmtId="3" fontId="28" fillId="0" borderId="0" xfId="0" applyNumberFormat="1" applyFont="1"/>
    <xf numFmtId="3" fontId="4" fillId="0" borderId="0" xfId="0" applyNumberFormat="1" applyFont="1" applyBorder="1"/>
    <xf numFmtId="3" fontId="28" fillId="0" borderId="0" xfId="0" applyNumberFormat="1" applyFont="1" applyBorder="1"/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right" wrapText="1"/>
      <protection locked="0"/>
    </xf>
    <xf numFmtId="0" fontId="0" fillId="0" borderId="0" xfId="0" applyFill="1" applyAlignment="1">
      <alignment horizontal="right"/>
    </xf>
    <xf numFmtId="3" fontId="10" fillId="0" borderId="0" xfId="0" applyNumberFormat="1" applyFont="1" applyFill="1"/>
    <xf numFmtId="165" fontId="17" fillId="0" borderId="0" xfId="28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165" fontId="5" fillId="0" borderId="15" xfId="28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165" fontId="1" fillId="0" borderId="16" xfId="28" applyNumberFormat="1" applyFont="1" applyFill="1" applyBorder="1" applyAlignment="1">
      <alignment horizontal="center"/>
    </xf>
    <xf numFmtId="181" fontId="1" fillId="0" borderId="17" xfId="0" applyNumberFormat="1" applyFont="1" applyFill="1" applyBorder="1" applyAlignment="1">
      <alignment horizontal="center"/>
    </xf>
    <xf numFmtId="166" fontId="4" fillId="0" borderId="10" xfId="0" applyNumberFormat="1" applyFont="1" applyFill="1" applyBorder="1" applyAlignment="1">
      <alignment horizontal="center"/>
    </xf>
    <xf numFmtId="177" fontId="4" fillId="0" borderId="18" xfId="0" applyNumberFormat="1" applyFont="1" applyFill="1" applyBorder="1" applyAlignment="1">
      <alignment horizontal="center"/>
    </xf>
    <xf numFmtId="178" fontId="1" fillId="0" borderId="18" xfId="0" applyNumberFormat="1" applyFont="1" applyFill="1" applyBorder="1" applyAlignment="1">
      <alignment horizontal="center"/>
    </xf>
    <xf numFmtId="179" fontId="1" fillId="0" borderId="18" xfId="0" applyNumberFormat="1" applyFont="1" applyFill="1" applyBorder="1" applyAlignment="1">
      <alignment horizontal="center"/>
    </xf>
    <xf numFmtId="180" fontId="4" fillId="0" borderId="19" xfId="0" applyNumberFormat="1" applyFont="1" applyFill="1" applyBorder="1" applyAlignment="1">
      <alignment horizontal="center"/>
    </xf>
    <xf numFmtId="169" fontId="4" fillId="0" borderId="10" xfId="0" applyNumberFormat="1" applyFont="1" applyFill="1" applyBorder="1" applyAlignment="1">
      <alignment horizontal="center"/>
    </xf>
    <xf numFmtId="182" fontId="1" fillId="0" borderId="18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165" fontId="24" fillId="0" borderId="0" xfId="28" applyNumberFormat="1" applyFont="1" applyFill="1"/>
    <xf numFmtId="0" fontId="14" fillId="0" borderId="12" xfId="0" applyNumberFormat="1" applyFont="1" applyFill="1" applyBorder="1" applyAlignment="1" applyProtection="1">
      <alignment wrapText="1"/>
      <protection locked="0"/>
    </xf>
    <xf numFmtId="0" fontId="36" fillId="0" borderId="0" xfId="0" applyFont="1" applyAlignment="1">
      <alignment wrapText="1"/>
    </xf>
    <xf numFmtId="165" fontId="0" fillId="0" borderId="0" xfId="28" applyNumberFormat="1" applyFont="1"/>
    <xf numFmtId="0" fontId="73" fillId="0" borderId="12" xfId="0" applyNumberFormat="1" applyFont="1" applyFill="1" applyBorder="1" applyAlignment="1" applyProtection="1">
      <alignment vertical="center" wrapText="1"/>
      <protection locked="0"/>
    </xf>
    <xf numFmtId="0" fontId="54" fillId="0" borderId="0" xfId="0" applyFont="1" applyFill="1" applyAlignment="1">
      <alignment vertical="center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NumberFormat="1" applyFont="1" applyFill="1" applyBorder="1" applyAlignment="1" applyProtection="1">
      <alignment vertical="center" wrapText="1"/>
      <protection locked="0"/>
    </xf>
    <xf numFmtId="3" fontId="1" fillId="0" borderId="0" xfId="0" applyNumberFormat="1" applyFont="1" applyFill="1" applyBorder="1" applyAlignment="1" applyProtection="1">
      <alignment vertical="center"/>
      <protection locked="0"/>
    </xf>
    <xf numFmtId="0" fontId="1" fillId="0" borderId="13" xfId="0" applyNumberFormat="1" applyFont="1" applyFill="1" applyBorder="1" applyAlignment="1" applyProtection="1">
      <alignment vertical="center" wrapText="1"/>
      <protection locked="0"/>
    </xf>
    <xf numFmtId="3" fontId="1" fillId="0" borderId="13" xfId="0" applyNumberFormat="1" applyFont="1" applyFill="1" applyBorder="1" applyAlignment="1" applyProtection="1">
      <alignment vertical="center"/>
      <protection locked="0"/>
    </xf>
    <xf numFmtId="0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60" fillId="25" borderId="20" xfId="0" applyFont="1" applyFill="1" applyBorder="1" applyAlignment="1">
      <alignment vertical="center" wrapText="1"/>
    </xf>
    <xf numFmtId="3" fontId="28" fillId="0" borderId="0" xfId="0" applyNumberFormat="1" applyFont="1" applyFill="1"/>
    <xf numFmtId="0" fontId="11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3" fontId="5" fillId="0" borderId="21" xfId="0" applyNumberFormat="1" applyFont="1" applyFill="1" applyBorder="1" applyAlignment="1" applyProtection="1">
      <alignment horizontal="right" wrapText="1"/>
      <protection locked="0"/>
    </xf>
    <xf numFmtId="0" fontId="27" fillId="0" borderId="12" xfId="0" applyNumberFormat="1" applyFont="1" applyFill="1" applyBorder="1" applyAlignment="1" applyProtection="1">
      <alignment wrapText="1"/>
      <protection locked="0"/>
    </xf>
    <xf numFmtId="169" fontId="0" fillId="0" borderId="0" xfId="0" applyNumberFormat="1" applyFill="1"/>
    <xf numFmtId="169" fontId="9" fillId="0" borderId="0" xfId="0" applyNumberFormat="1" applyFont="1" applyFill="1"/>
    <xf numFmtId="167" fontId="0" fillId="0" borderId="0" xfId="0" applyNumberFormat="1" applyFill="1"/>
    <xf numFmtId="0" fontId="63" fillId="0" borderId="0" xfId="35" applyFont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74" fillId="0" borderId="0" xfId="0" applyFont="1" applyFill="1" applyAlignment="1">
      <alignment horizontal="right" vertical="center" wrapText="1"/>
    </xf>
    <xf numFmtId="0" fontId="76" fillId="0" borderId="0" xfId="0" applyFont="1" applyFill="1"/>
    <xf numFmtId="0" fontId="54" fillId="0" borderId="0" xfId="0" applyFont="1" applyFill="1" applyBorder="1" applyAlignment="1">
      <alignment vertical="center"/>
    </xf>
    <xf numFmtId="182" fontId="1" fillId="0" borderId="0" xfId="0" applyNumberFormat="1" applyFont="1" applyFill="1" applyBorder="1" applyAlignment="1">
      <alignment horizontal="center" vertical="center"/>
    </xf>
    <xf numFmtId="185" fontId="4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3" fontId="4" fillId="0" borderId="2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NumberFormat="1" applyFont="1" applyFill="1" applyBorder="1" applyAlignment="1" applyProtection="1">
      <alignment horizontal="center" vertical="center"/>
      <protection locked="0"/>
    </xf>
    <xf numFmtId="3" fontId="4" fillId="0" borderId="22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3" fontId="4" fillId="0" borderId="13" xfId="0" applyNumberFormat="1" applyFont="1" applyFill="1" applyBorder="1" applyAlignment="1" applyProtection="1">
      <alignment horizontal="center" vertical="center"/>
      <protection locked="0"/>
    </xf>
    <xf numFmtId="3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14" fillId="0" borderId="12" xfId="0" applyNumberFormat="1" applyFont="1" applyFill="1" applyBorder="1" applyAlignment="1" applyProtection="1">
      <alignment vertical="center" wrapText="1"/>
      <protection locked="0"/>
    </xf>
    <xf numFmtId="0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3" fontId="5" fillId="0" borderId="21" xfId="0" applyNumberFormat="1" applyFont="1" applyFill="1" applyBorder="1" applyAlignment="1" applyProtection="1">
      <alignment horizontal="right" vertical="center" wrapText="1"/>
      <protection locked="0"/>
    </xf>
    <xf numFmtId="3" fontId="1" fillId="0" borderId="23" xfId="0" applyNumberFormat="1" applyFont="1" applyFill="1" applyBorder="1" applyAlignment="1" applyProtection="1">
      <alignment vertical="center"/>
      <protection locked="0"/>
    </xf>
    <xf numFmtId="3" fontId="1" fillId="0" borderId="19" xfId="0" applyNumberFormat="1" applyFont="1" applyFill="1" applyBorder="1" applyAlignment="1" applyProtection="1">
      <alignment vertical="center"/>
      <protection locked="0"/>
    </xf>
    <xf numFmtId="0" fontId="1" fillId="0" borderId="24" xfId="0" applyNumberFormat="1" applyFont="1" applyFill="1" applyBorder="1" applyAlignment="1" applyProtection="1">
      <alignment wrapText="1"/>
      <protection locked="0"/>
    </xf>
    <xf numFmtId="165" fontId="1" fillId="0" borderId="0" xfId="28" applyNumberFormat="1" applyFont="1" applyFill="1" applyBorder="1" applyAlignment="1">
      <alignment horizontal="center" vertical="center"/>
    </xf>
    <xf numFmtId="181" fontId="1" fillId="0" borderId="0" xfId="0" applyNumberFormat="1" applyFont="1" applyFill="1" applyBorder="1" applyAlignment="1">
      <alignment horizontal="center" vertical="center"/>
    </xf>
    <xf numFmtId="0" fontId="54" fillId="0" borderId="0" xfId="0" applyFont="1" applyFill="1" applyAlignment="1">
      <alignment vertical="center" wrapText="1"/>
    </xf>
    <xf numFmtId="3" fontId="4" fillId="0" borderId="25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6" xfId="0" applyNumberFormat="1" applyFont="1" applyFill="1" applyBorder="1" applyAlignment="1" applyProtection="1">
      <alignment horizontal="center" vertical="center"/>
      <protection locked="0"/>
    </xf>
    <xf numFmtId="3" fontId="4" fillId="0" borderId="27" xfId="0" applyNumberFormat="1" applyFont="1" applyFill="1" applyBorder="1" applyAlignment="1" applyProtection="1">
      <alignment vertical="center"/>
      <protection locked="0"/>
    </xf>
    <xf numFmtId="0" fontId="80" fillId="0" borderId="12" xfId="0" applyNumberFormat="1" applyFont="1" applyFill="1" applyBorder="1" applyAlignment="1" applyProtection="1">
      <alignment vertical="center" wrapText="1"/>
      <protection locked="0"/>
    </xf>
    <xf numFmtId="0" fontId="54" fillId="0" borderId="12" xfId="0" applyFont="1" applyFill="1" applyBorder="1" applyAlignment="1">
      <alignment vertical="center" wrapText="1"/>
    </xf>
    <xf numFmtId="0" fontId="54" fillId="0" borderId="12" xfId="0" applyFont="1" applyFill="1" applyBorder="1" applyAlignment="1">
      <alignment vertical="center"/>
    </xf>
    <xf numFmtId="165" fontId="5" fillId="0" borderId="15" xfId="28" applyNumberFormat="1" applyFont="1" applyFill="1" applyBorder="1" applyAlignment="1">
      <alignment horizontal="center" wrapText="1"/>
    </xf>
    <xf numFmtId="0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27" borderId="0" xfId="0" applyFont="1" applyFill="1" applyAlignment="1">
      <alignment horizontal="left" vertical="center"/>
    </xf>
    <xf numFmtId="166" fontId="94" fillId="0" borderId="1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 applyProtection="1">
      <alignment wrapText="1"/>
      <protection locked="0"/>
    </xf>
    <xf numFmtId="0" fontId="73" fillId="0" borderId="28" xfId="0" applyNumberFormat="1" applyFont="1" applyFill="1" applyBorder="1" applyAlignment="1" applyProtection="1">
      <alignment wrapText="1"/>
      <protection locked="0"/>
    </xf>
    <xf numFmtId="3" fontId="1" fillId="0" borderId="29" xfId="0" applyNumberFormat="1" applyFont="1" applyFill="1" applyBorder="1" applyAlignment="1" applyProtection="1">
      <protection locked="0"/>
    </xf>
    <xf numFmtId="0" fontId="0" fillId="0" borderId="12" xfId="0" applyFill="1" applyBorder="1"/>
    <xf numFmtId="0" fontId="35" fillId="0" borderId="0" xfId="0" applyFont="1" applyFill="1" applyAlignment="1">
      <alignment vertical="center"/>
    </xf>
    <xf numFmtId="0" fontId="59" fillId="0" borderId="0" xfId="0" applyFont="1" applyFill="1" applyBorder="1" applyAlignment="1">
      <alignment vertical="center"/>
    </xf>
    <xf numFmtId="0" fontId="59" fillId="0" borderId="0" xfId="0" applyFont="1" applyFill="1" applyAlignment="1">
      <alignment vertical="center"/>
    </xf>
    <xf numFmtId="3" fontId="35" fillId="0" borderId="0" xfId="0" applyNumberFormat="1" applyFont="1" applyFill="1" applyBorder="1" applyAlignment="1" applyProtection="1">
      <alignment horizontal="center" wrapText="1"/>
      <protection locked="0"/>
    </xf>
    <xf numFmtId="3" fontId="34" fillId="0" borderId="22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>
      <alignment horizontal="left" vertical="center"/>
    </xf>
    <xf numFmtId="0" fontId="82" fillId="0" borderId="0" xfId="0" applyNumberFormat="1" applyFont="1" applyFill="1" applyBorder="1" applyAlignment="1" applyProtection="1">
      <alignment horizontal="left" wrapText="1"/>
      <protection locked="0"/>
    </xf>
    <xf numFmtId="0" fontId="84" fillId="0" borderId="0" xfId="0" applyNumberFormat="1" applyFont="1" applyFill="1" applyBorder="1" applyAlignment="1" applyProtection="1">
      <alignment horizontal="center" wrapText="1"/>
      <protection locked="0"/>
    </xf>
    <xf numFmtId="3" fontId="58" fillId="0" borderId="14" xfId="0" applyNumberFormat="1" applyFont="1" applyFill="1" applyBorder="1" applyAlignment="1" applyProtection="1">
      <alignment horizontal="center" vertical="center"/>
      <protection locked="0"/>
    </xf>
    <xf numFmtId="3" fontId="85" fillId="0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65" fontId="1" fillId="0" borderId="12" xfId="28" applyNumberFormat="1" applyFont="1" applyFill="1" applyBorder="1" applyAlignment="1">
      <alignment horizontal="center" vertical="center"/>
    </xf>
    <xf numFmtId="181" fontId="1" fillId="0" borderId="12" xfId="0" applyNumberFormat="1" applyFont="1" applyFill="1" applyBorder="1" applyAlignment="1">
      <alignment horizontal="center" vertical="center"/>
    </xf>
    <xf numFmtId="169" fontId="4" fillId="0" borderId="12" xfId="0" applyNumberFormat="1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/>
    </xf>
    <xf numFmtId="178" fontId="1" fillId="0" borderId="12" xfId="0" applyNumberFormat="1" applyFont="1" applyFill="1" applyBorder="1" applyAlignment="1">
      <alignment horizontal="center" vertical="center"/>
    </xf>
    <xf numFmtId="179" fontId="1" fillId="0" borderId="12" xfId="0" applyNumberFormat="1" applyFont="1" applyFill="1" applyBorder="1" applyAlignment="1">
      <alignment horizontal="center" vertical="center"/>
    </xf>
    <xf numFmtId="182" fontId="1" fillId="0" borderId="12" xfId="0" applyNumberFormat="1" applyFont="1" applyFill="1" applyBorder="1" applyAlignment="1">
      <alignment horizontal="center" vertical="center"/>
    </xf>
    <xf numFmtId="185" fontId="4" fillId="0" borderId="12" xfId="0" applyNumberFormat="1" applyFont="1" applyFill="1" applyBorder="1" applyAlignment="1">
      <alignment horizontal="center" vertical="center"/>
    </xf>
    <xf numFmtId="0" fontId="77" fillId="0" borderId="0" xfId="0" applyFont="1" applyFill="1" applyAlignment="1">
      <alignment vertical="center"/>
    </xf>
    <xf numFmtId="167" fontId="84" fillId="0" borderId="12" xfId="0" applyNumberFormat="1" applyFont="1" applyFill="1" applyBorder="1" applyAlignment="1" applyProtection="1">
      <alignment horizontal="center" vertical="center"/>
      <protection locked="0"/>
    </xf>
    <xf numFmtId="165" fontId="5" fillId="0" borderId="12" xfId="28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0" fontId="84" fillId="0" borderId="12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77" fillId="0" borderId="0" xfId="0" applyFont="1" applyFill="1" applyBorder="1" applyAlignment="1">
      <alignment vertical="center"/>
    </xf>
    <xf numFmtId="0" fontId="59" fillId="0" borderId="31" xfId="0" applyFont="1" applyFill="1" applyBorder="1" applyAlignment="1">
      <alignment vertical="center" wrapText="1"/>
    </xf>
    <xf numFmtId="185" fontId="59" fillId="0" borderId="32" xfId="0" applyNumberFormat="1" applyFont="1" applyFill="1" applyBorder="1" applyAlignment="1">
      <alignment vertical="center"/>
    </xf>
    <xf numFmtId="182" fontId="77" fillId="0" borderId="0" xfId="0" applyNumberFormat="1" applyFont="1" applyFill="1" applyAlignment="1">
      <alignment vertical="center"/>
    </xf>
    <xf numFmtId="167" fontId="84" fillId="0" borderId="12" xfId="0" applyNumberFormat="1" applyFont="1" applyFill="1" applyBorder="1" applyAlignment="1">
      <alignment horizontal="center" vertical="center"/>
    </xf>
    <xf numFmtId="185" fontId="59" fillId="0" borderId="0" xfId="0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165" fontId="1" fillId="0" borderId="16" xfId="28" applyNumberFormat="1" applyFont="1" applyFill="1" applyBorder="1" applyAlignment="1">
      <alignment horizontal="center" vertical="center"/>
    </xf>
    <xf numFmtId="181" fontId="1" fillId="0" borderId="17" xfId="0" applyNumberFormat="1" applyFont="1" applyFill="1" applyBorder="1" applyAlignment="1">
      <alignment horizontal="center" vertical="center"/>
    </xf>
    <xf numFmtId="178" fontId="1" fillId="0" borderId="18" xfId="0" applyNumberFormat="1" applyFont="1" applyFill="1" applyBorder="1" applyAlignment="1">
      <alignment horizontal="center" vertical="center"/>
    </xf>
    <xf numFmtId="179" fontId="1" fillId="0" borderId="18" xfId="0" applyNumberFormat="1" applyFont="1" applyFill="1" applyBorder="1" applyAlignment="1">
      <alignment horizontal="center" vertical="center"/>
    </xf>
    <xf numFmtId="182" fontId="1" fillId="0" borderId="18" xfId="0" applyNumberFormat="1" applyFont="1" applyFill="1" applyBorder="1" applyAlignment="1">
      <alignment horizontal="center" vertical="center"/>
    </xf>
    <xf numFmtId="185" fontId="4" fillId="0" borderId="19" xfId="0" applyNumberFormat="1" applyFont="1" applyFill="1" applyBorder="1" applyAlignment="1">
      <alignment horizontal="center" vertical="center"/>
    </xf>
    <xf numFmtId="3" fontId="84" fillId="0" borderId="0" xfId="0" applyNumberFormat="1" applyFont="1" applyFill="1" applyBorder="1" applyAlignment="1" applyProtection="1">
      <alignment horizontal="center" vertical="center"/>
      <protection locked="0"/>
    </xf>
    <xf numFmtId="3" fontId="59" fillId="0" borderId="0" xfId="0" applyNumberFormat="1" applyFont="1" applyFill="1" applyBorder="1" applyAlignment="1" applyProtection="1">
      <alignment vertical="center"/>
      <protection locked="0"/>
    </xf>
    <xf numFmtId="0" fontId="81" fillId="0" borderId="0" xfId="0" applyNumberFormat="1" applyFont="1" applyFill="1" applyBorder="1" applyAlignment="1" applyProtection="1">
      <alignment horizontal="left" wrapText="1"/>
      <protection locked="0"/>
    </xf>
    <xf numFmtId="0" fontId="1" fillId="0" borderId="0" xfId="0" applyNumberFormat="1" applyFont="1" applyFill="1" applyBorder="1" applyAlignment="1" applyProtection="1">
      <alignment vertical="center" wrapText="1"/>
      <protection locked="0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left" vertical="center"/>
    </xf>
    <xf numFmtId="167" fontId="84" fillId="0" borderId="13" xfId="0" applyNumberFormat="1" applyFont="1" applyFill="1" applyBorder="1" applyAlignment="1">
      <alignment horizontal="center" vertical="center"/>
    </xf>
    <xf numFmtId="170" fontId="84" fillId="0" borderId="13" xfId="0" applyNumberFormat="1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vertical="center" wrapText="1"/>
    </xf>
    <xf numFmtId="169" fontId="84" fillId="0" borderId="13" xfId="0" applyNumberFormat="1" applyFont="1" applyFill="1" applyBorder="1" applyAlignment="1">
      <alignment horizontal="center" vertical="center"/>
    </xf>
    <xf numFmtId="171" fontId="84" fillId="0" borderId="12" xfId="0" applyNumberFormat="1" applyFont="1" applyFill="1" applyBorder="1" applyAlignment="1">
      <alignment horizontal="center" vertical="center"/>
    </xf>
    <xf numFmtId="0" fontId="79" fillId="0" borderId="0" xfId="0" applyNumberFormat="1" applyFont="1" applyFill="1" applyBorder="1" applyAlignment="1" applyProtection="1">
      <alignment vertical="center" wrapText="1"/>
      <protection locked="0"/>
    </xf>
    <xf numFmtId="3" fontId="79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textRotation="255"/>
      <protection locked="0"/>
    </xf>
    <xf numFmtId="0" fontId="59" fillId="0" borderId="0" xfId="0" applyNumberFormat="1" applyFont="1" applyFill="1" applyBorder="1" applyAlignment="1" applyProtection="1">
      <alignment vertical="center" wrapText="1"/>
      <protection locked="0"/>
    </xf>
    <xf numFmtId="0" fontId="78" fillId="0" borderId="0" xfId="0" applyNumberFormat="1" applyFont="1" applyFill="1" applyBorder="1" applyAlignment="1" applyProtection="1">
      <alignment vertical="center" wrapText="1"/>
      <protection locked="0"/>
    </xf>
    <xf numFmtId="4" fontId="1" fillId="0" borderId="0" xfId="0" applyNumberFormat="1" applyFont="1" applyFill="1" applyBorder="1" applyAlignment="1" applyProtection="1">
      <alignment vertical="center"/>
      <protection locked="0"/>
    </xf>
    <xf numFmtId="168" fontId="84" fillId="0" borderId="13" xfId="0" applyNumberFormat="1" applyFont="1" applyFill="1" applyBorder="1" applyAlignment="1">
      <alignment horizontal="center" vertical="center"/>
    </xf>
    <xf numFmtId="169" fontId="84" fillId="0" borderId="12" xfId="0" applyNumberFormat="1" applyFont="1" applyFill="1" applyBorder="1" applyAlignment="1">
      <alignment horizontal="center" vertical="center"/>
    </xf>
    <xf numFmtId="168" fontId="84" fillId="0" borderId="12" xfId="0" applyNumberFormat="1" applyFont="1" applyFill="1" applyBorder="1" applyAlignment="1">
      <alignment horizontal="center" vertical="center"/>
    </xf>
    <xf numFmtId="0" fontId="6" fillId="27" borderId="0" xfId="0" applyFont="1" applyFill="1" applyAlignment="1">
      <alignment vertical="center" wrapText="1"/>
    </xf>
    <xf numFmtId="0" fontId="6" fillId="27" borderId="0" xfId="0" applyFont="1" applyFill="1" applyAlignment="1">
      <alignment vertical="center"/>
    </xf>
    <xf numFmtId="0" fontId="59" fillId="27" borderId="0" xfId="0" applyFont="1" applyFill="1" applyAlignment="1">
      <alignment vertical="center"/>
    </xf>
    <xf numFmtId="0" fontId="54" fillId="27" borderId="0" xfId="0" applyFont="1" applyFill="1" applyAlignment="1">
      <alignment vertical="center"/>
    </xf>
    <xf numFmtId="0" fontId="31" fillId="27" borderId="0" xfId="0" applyNumberFormat="1" applyFont="1" applyFill="1" applyBorder="1" applyAlignment="1" applyProtection="1">
      <alignment vertical="center"/>
      <protection locked="0"/>
    </xf>
    <xf numFmtId="3" fontId="83" fillId="27" borderId="0" xfId="0" applyNumberFormat="1" applyFont="1" applyFill="1" applyAlignment="1">
      <alignment vertical="center"/>
    </xf>
    <xf numFmtId="3" fontId="1" fillId="27" borderId="0" xfId="0" applyNumberFormat="1" applyFont="1" applyFill="1" applyAlignment="1">
      <alignment vertical="center"/>
    </xf>
    <xf numFmtId="3" fontId="32" fillId="27" borderId="0" xfId="0" applyNumberFormat="1" applyFont="1" applyFill="1" applyAlignment="1">
      <alignment horizontal="left" vertical="center"/>
    </xf>
    <xf numFmtId="0" fontId="55" fillId="27" borderId="0" xfId="0" applyFont="1" applyFill="1" applyAlignment="1">
      <alignment horizontal="right" vertical="center"/>
    </xf>
    <xf numFmtId="0" fontId="44" fillId="27" borderId="0" xfId="0" applyFont="1" applyFill="1" applyAlignment="1">
      <alignment vertical="center"/>
    </xf>
    <xf numFmtId="0" fontId="82" fillId="27" borderId="0" xfId="0" applyNumberFormat="1" applyFont="1" applyFill="1" applyBorder="1" applyAlignment="1" applyProtection="1">
      <alignment horizontal="left" wrapText="1"/>
      <protection locked="0"/>
    </xf>
    <xf numFmtId="0" fontId="4" fillId="27" borderId="0" xfId="0" applyNumberFormat="1" applyFont="1" applyFill="1" applyBorder="1" applyAlignment="1" applyProtection="1">
      <alignment horizontal="center"/>
      <protection locked="0"/>
    </xf>
    <xf numFmtId="3" fontId="1" fillId="27" borderId="0" xfId="0" applyNumberFormat="1" applyFont="1" applyFill="1" applyBorder="1" applyAlignment="1" applyProtection="1">
      <protection locked="0"/>
    </xf>
    <xf numFmtId="0" fontId="84" fillId="27" borderId="0" xfId="0" applyNumberFormat="1" applyFont="1" applyFill="1" applyBorder="1" applyAlignment="1" applyProtection="1">
      <alignment horizontal="center" wrapText="1"/>
      <protection locked="0"/>
    </xf>
    <xf numFmtId="9" fontId="4" fillId="27" borderId="0" xfId="0" applyNumberFormat="1" applyFont="1" applyFill="1" applyBorder="1" applyAlignment="1" applyProtection="1">
      <alignment horizontal="center" wrapText="1"/>
      <protection locked="0"/>
    </xf>
    <xf numFmtId="0" fontId="95" fillId="27" borderId="0" xfId="0" applyFont="1" applyFill="1" applyAlignment="1">
      <alignment vertical="center"/>
    </xf>
    <xf numFmtId="0" fontId="96" fillId="27" borderId="0" xfId="0" applyFont="1" applyFill="1" applyAlignment="1">
      <alignment vertical="center"/>
    </xf>
    <xf numFmtId="3" fontId="97" fillId="0" borderId="22" xfId="0" applyNumberFormat="1" applyFont="1" applyFill="1" applyBorder="1" applyAlignment="1" applyProtection="1">
      <alignment horizontal="center" vertical="center"/>
      <protection locked="0"/>
    </xf>
    <xf numFmtId="3" fontId="96" fillId="0" borderId="0" xfId="0" applyNumberFormat="1" applyFont="1" applyFill="1" applyAlignment="1">
      <alignment vertical="center"/>
    </xf>
    <xf numFmtId="0" fontId="98" fillId="0" borderId="0" xfId="0" applyFont="1" applyFill="1" applyAlignment="1">
      <alignment horizontal="center" vertical="center"/>
    </xf>
    <xf numFmtId="0" fontId="96" fillId="0" borderId="0" xfId="0" applyFont="1" applyFill="1" applyBorder="1" applyAlignment="1">
      <alignment vertical="center"/>
    </xf>
    <xf numFmtId="0" fontId="96" fillId="0" borderId="0" xfId="0" applyFont="1" applyFill="1" applyAlignment="1">
      <alignment vertical="center"/>
    </xf>
    <xf numFmtId="3" fontId="96" fillId="0" borderId="0" xfId="0" applyNumberFormat="1" applyFont="1" applyFill="1" applyBorder="1" applyAlignment="1">
      <alignment vertical="center"/>
    </xf>
    <xf numFmtId="166" fontId="84" fillId="0" borderId="12" xfId="0" applyNumberFormat="1" applyFont="1" applyFill="1" applyBorder="1" applyAlignment="1" applyProtection="1">
      <alignment horizontal="center" vertical="center"/>
      <protection locked="0"/>
    </xf>
    <xf numFmtId="166" fontId="84" fillId="0" borderId="13" xfId="0" applyNumberFormat="1" applyFont="1" applyFill="1" applyBorder="1" applyAlignment="1">
      <alignment horizontal="center" vertical="center"/>
    </xf>
    <xf numFmtId="0" fontId="60" fillId="0" borderId="0" xfId="0" applyFont="1" applyFill="1"/>
    <xf numFmtId="0" fontId="59" fillId="0" borderId="14" xfId="0" applyNumberFormat="1" applyFont="1" applyFill="1" applyBorder="1" applyAlignment="1" applyProtection="1">
      <alignment horizontal="center" vertical="center"/>
      <protection locked="0"/>
    </xf>
    <xf numFmtId="0" fontId="84" fillId="0" borderId="0" xfId="0" applyNumberFormat="1" applyFont="1" applyFill="1" applyBorder="1" applyAlignment="1" applyProtection="1">
      <alignment horizontal="center"/>
      <protection locked="0"/>
    </xf>
    <xf numFmtId="0" fontId="59" fillId="0" borderId="12" xfId="0" applyFont="1" applyFill="1" applyBorder="1" applyAlignment="1">
      <alignment vertical="center"/>
    </xf>
    <xf numFmtId="167" fontId="86" fillId="0" borderId="0" xfId="0" applyNumberFormat="1" applyFont="1" applyFill="1" applyBorder="1" applyAlignment="1" applyProtection="1">
      <alignment vertical="center"/>
      <protection locked="0"/>
    </xf>
    <xf numFmtId="170" fontId="59" fillId="0" borderId="0" xfId="0" applyNumberFormat="1" applyFont="1" applyFill="1" applyBorder="1" applyAlignment="1" applyProtection="1">
      <alignment vertical="center"/>
      <protection locked="0"/>
    </xf>
    <xf numFmtId="0" fontId="59" fillId="0" borderId="26" xfId="0" applyNumberFormat="1" applyFont="1" applyFill="1" applyBorder="1" applyAlignment="1" applyProtection="1">
      <alignment horizontal="center" vertical="center"/>
      <protection locked="0"/>
    </xf>
    <xf numFmtId="4" fontId="84" fillId="0" borderId="0" xfId="0" applyNumberFormat="1" applyFont="1" applyFill="1" applyBorder="1" applyAlignment="1" applyProtection="1">
      <alignment horizontal="center" vertical="center"/>
      <protection locked="0"/>
    </xf>
    <xf numFmtId="4" fontId="84" fillId="0" borderId="12" xfId="0" applyNumberFormat="1" applyFont="1" applyFill="1" applyBorder="1" applyAlignment="1" applyProtection="1">
      <alignment horizontal="center" vertical="center"/>
      <protection locked="0"/>
    </xf>
    <xf numFmtId="173" fontId="84" fillId="0" borderId="12" xfId="0" applyNumberFormat="1" applyFont="1" applyFill="1" applyBorder="1" applyAlignment="1">
      <alignment horizontal="center" vertical="center"/>
    </xf>
    <xf numFmtId="170" fontId="84" fillId="0" borderId="12" xfId="0" applyNumberFormat="1" applyFont="1" applyFill="1" applyBorder="1" applyAlignment="1" applyProtection="1">
      <alignment horizontal="center" vertical="center"/>
      <protection locked="0"/>
    </xf>
    <xf numFmtId="166" fontId="84" fillId="0" borderId="12" xfId="0" applyNumberFormat="1" applyFont="1" applyFill="1" applyBorder="1" applyAlignment="1">
      <alignment horizontal="center" vertical="center"/>
    </xf>
    <xf numFmtId="3" fontId="84" fillId="0" borderId="12" xfId="0" applyNumberFormat="1" applyFont="1" applyFill="1" applyBorder="1" applyAlignment="1" applyProtection="1">
      <alignment horizontal="center" vertical="center"/>
      <protection locked="0"/>
    </xf>
    <xf numFmtId="169" fontId="84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8" borderId="0" xfId="0" applyFill="1"/>
    <xf numFmtId="0" fontId="1" fillId="27" borderId="13" xfId="0" applyNumberFormat="1" applyFont="1" applyFill="1" applyBorder="1" applyAlignment="1" applyProtection="1">
      <alignment vertical="center" wrapText="1"/>
      <protection locked="0"/>
    </xf>
    <xf numFmtId="3" fontId="1" fillId="27" borderId="13" xfId="0" applyNumberFormat="1" applyFont="1" applyFill="1" applyBorder="1" applyAlignment="1" applyProtection="1">
      <alignment vertical="center"/>
      <protection locked="0"/>
    </xf>
    <xf numFmtId="0" fontId="1" fillId="27" borderId="12" xfId="0" applyNumberFormat="1" applyFont="1" applyFill="1" applyBorder="1" applyAlignment="1" applyProtection="1">
      <alignment vertical="center" wrapText="1"/>
      <protection locked="0"/>
    </xf>
    <xf numFmtId="3" fontId="1" fillId="27" borderId="12" xfId="0" applyNumberFormat="1" applyFont="1" applyFill="1" applyBorder="1" applyAlignment="1" applyProtection="1">
      <alignment vertical="center"/>
      <protection locked="0"/>
    </xf>
    <xf numFmtId="170" fontId="4" fillId="0" borderId="12" xfId="0" applyNumberFormat="1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 applyProtection="1">
      <alignment horizontal="center" wrapText="1"/>
      <protection locked="0"/>
    </xf>
    <xf numFmtId="168" fontId="84" fillId="0" borderId="12" xfId="0" applyNumberFormat="1" applyFont="1" applyFill="1" applyBorder="1" applyAlignment="1" applyProtection="1">
      <alignment horizontal="center" vertical="center"/>
      <protection locked="0"/>
    </xf>
    <xf numFmtId="0" fontId="66" fillId="0" borderId="0" xfId="0" applyNumberFormat="1" applyFont="1" applyFill="1" applyBorder="1" applyAlignment="1" applyProtection="1">
      <alignment horizontal="left" wrapText="1"/>
      <protection locked="0"/>
    </xf>
    <xf numFmtId="0" fontId="33" fillId="27" borderId="0" xfId="0" applyFont="1" applyFill="1" applyAlignment="1">
      <alignment vertical="center" wrapText="1"/>
    </xf>
    <xf numFmtId="0" fontId="45" fillId="27" borderId="0" xfId="35" applyFill="1" applyAlignment="1" applyProtection="1">
      <alignment vertical="center"/>
    </xf>
    <xf numFmtId="0" fontId="99" fillId="27" borderId="0" xfId="0" applyFont="1" applyFill="1" applyAlignment="1">
      <alignment horizontal="center" vertical="center" wrapText="1"/>
    </xf>
    <xf numFmtId="171" fontId="84" fillId="0" borderId="12" xfId="0" applyNumberFormat="1" applyFont="1" applyFill="1" applyBorder="1" applyAlignment="1" applyProtection="1">
      <alignment horizontal="center" vertical="center"/>
      <protection locked="0"/>
    </xf>
    <xf numFmtId="165" fontId="5" fillId="0" borderId="0" xfId="28" applyNumberFormat="1" applyFont="1" applyFill="1" applyBorder="1" applyAlignment="1">
      <alignment wrapText="1"/>
    </xf>
    <xf numFmtId="0" fontId="1" fillId="0" borderId="35" xfId="0" applyNumberFormat="1" applyFont="1" applyFill="1" applyBorder="1" applyAlignment="1" applyProtection="1">
      <alignment wrapText="1"/>
      <protection locked="0"/>
    </xf>
    <xf numFmtId="0" fontId="101" fillId="0" borderId="0" xfId="0" applyFont="1" applyFill="1" applyAlignment="1">
      <alignment horizontal="right"/>
    </xf>
    <xf numFmtId="0" fontId="102" fillId="0" borderId="0" xfId="0" applyFont="1" applyFill="1" applyAlignment="1">
      <alignment horizontal="right"/>
    </xf>
    <xf numFmtId="0" fontId="101" fillId="0" borderId="0" xfId="0" applyFont="1" applyFill="1" applyAlignment="1">
      <alignment horizontal="left" wrapText="1"/>
    </xf>
    <xf numFmtId="3" fontId="103" fillId="0" borderId="0" xfId="0" applyNumberFormat="1" applyFont="1" applyFill="1"/>
    <xf numFmtId="3" fontId="103" fillId="0" borderId="0" xfId="0" applyNumberFormat="1" applyFont="1" applyFill="1" applyAlignment="1">
      <alignment vertical="center"/>
    </xf>
    <xf numFmtId="0" fontId="101" fillId="0" borderId="0" xfId="0" applyFont="1" applyFill="1" applyAlignment="1">
      <alignment horizontal="right" vertical="center"/>
    </xf>
    <xf numFmtId="177" fontId="4" fillId="0" borderId="18" xfId="0" applyNumberFormat="1" applyFont="1" applyFill="1" applyBorder="1" applyAlignment="1">
      <alignment horizontal="center" vertical="center"/>
    </xf>
    <xf numFmtId="180" fontId="4" fillId="0" borderId="19" xfId="0" applyNumberFormat="1" applyFont="1" applyFill="1" applyBorder="1" applyAlignment="1">
      <alignment horizontal="center" vertical="center"/>
    </xf>
    <xf numFmtId="3" fontId="27" fillId="0" borderId="14" xfId="0" applyNumberFormat="1" applyFont="1" applyFill="1" applyBorder="1" applyAlignment="1" applyProtection="1">
      <alignment horizontal="center" vertical="center"/>
      <protection locked="0"/>
    </xf>
    <xf numFmtId="166" fontId="94" fillId="0" borderId="10" xfId="0" applyNumberFormat="1" applyFont="1" applyFill="1" applyBorder="1" applyAlignment="1">
      <alignment horizontal="center" vertical="center"/>
    </xf>
    <xf numFmtId="3" fontId="1" fillId="0" borderId="36" xfId="0" applyNumberFormat="1" applyFont="1" applyFill="1" applyBorder="1" applyAlignment="1" applyProtection="1">
      <alignment vertical="center"/>
      <protection locked="0"/>
    </xf>
    <xf numFmtId="0" fontId="104" fillId="28" borderId="12" xfId="0" applyNumberFormat="1" applyFont="1" applyFill="1" applyBorder="1" applyAlignment="1" applyProtection="1">
      <alignment vertical="center" wrapText="1"/>
      <protection locked="0"/>
    </xf>
    <xf numFmtId="3" fontId="100" fillId="28" borderId="12" xfId="0" applyNumberFormat="1" applyFont="1" applyFill="1" applyBorder="1" applyAlignment="1" applyProtection="1">
      <alignment vertical="center"/>
      <protection locked="0"/>
    </xf>
    <xf numFmtId="0" fontId="14" fillId="28" borderId="12" xfId="0" applyNumberFormat="1" applyFont="1" applyFill="1" applyBorder="1" applyAlignment="1" applyProtection="1">
      <alignment vertical="center" wrapText="1"/>
      <protection locked="0"/>
    </xf>
    <xf numFmtId="3" fontId="14" fillId="28" borderId="12" xfId="0" applyNumberFormat="1" applyFont="1" applyFill="1" applyBorder="1" applyAlignment="1" applyProtection="1">
      <alignment vertical="center"/>
      <protection locked="0"/>
    </xf>
    <xf numFmtId="3" fontId="1" fillId="28" borderId="13" xfId="0" applyNumberFormat="1" applyFont="1" applyFill="1" applyBorder="1" applyAlignment="1" applyProtection="1">
      <alignment vertical="center"/>
      <protection locked="0"/>
    </xf>
    <xf numFmtId="3" fontId="103" fillId="28" borderId="0" xfId="0" applyNumberFormat="1" applyFont="1" applyFill="1" applyAlignment="1">
      <alignment vertical="center"/>
    </xf>
    <xf numFmtId="3" fontId="100" fillId="28" borderId="12" xfId="0" applyNumberFormat="1" applyFont="1" applyFill="1" applyBorder="1" applyAlignment="1" applyProtection="1">
      <protection locked="0"/>
    </xf>
    <xf numFmtId="3" fontId="1" fillId="28" borderId="13" xfId="0" applyNumberFormat="1" applyFont="1" applyFill="1" applyBorder="1" applyAlignment="1" applyProtection="1">
      <protection locked="0"/>
    </xf>
    <xf numFmtId="0" fontId="14" fillId="28" borderId="13" xfId="0" applyNumberFormat="1" applyFont="1" applyFill="1" applyBorder="1" applyAlignment="1" applyProtection="1">
      <alignment vertical="center" wrapText="1"/>
      <protection locked="0"/>
    </xf>
    <xf numFmtId="3" fontId="1" fillId="28" borderId="12" xfId="0" applyNumberFormat="1" applyFont="1" applyFill="1" applyBorder="1" applyAlignment="1" applyProtection="1">
      <alignment vertical="center"/>
      <protection locked="0"/>
    </xf>
    <xf numFmtId="0" fontId="26" fillId="28" borderId="12" xfId="0" applyNumberFormat="1" applyFont="1" applyFill="1" applyBorder="1" applyAlignment="1" applyProtection="1">
      <alignment vertical="center" wrapText="1"/>
      <protection locked="0"/>
    </xf>
    <xf numFmtId="0" fontId="13" fillId="0" borderId="0" xfId="0" applyFont="1" applyFill="1"/>
    <xf numFmtId="0" fontId="5" fillId="29" borderId="0" xfId="0" applyNumberFormat="1" applyFont="1" applyFill="1" applyBorder="1" applyAlignment="1" applyProtection="1">
      <alignment horizontal="center" vertical="center"/>
      <protection locked="0"/>
    </xf>
    <xf numFmtId="3" fontId="4" fillId="28" borderId="0" xfId="0" applyNumberFormat="1" applyFont="1" applyFill="1" applyBorder="1" applyAlignment="1">
      <alignment horizontal="center" vertical="center"/>
    </xf>
    <xf numFmtId="3" fontId="28" fillId="28" borderId="0" xfId="0" applyNumberFormat="1" applyFont="1" applyFill="1" applyBorder="1" applyAlignment="1">
      <alignment horizontal="center" vertical="center"/>
    </xf>
    <xf numFmtId="3" fontId="0" fillId="28" borderId="0" xfId="0" applyNumberFormat="1" applyFill="1" applyAlignment="1">
      <alignment horizontal="center" vertical="center"/>
    </xf>
    <xf numFmtId="0" fontId="0" fillId="0" borderId="0" xfId="0" applyBorder="1" applyAlignment="1">
      <alignment wrapText="1"/>
    </xf>
    <xf numFmtId="0" fontId="89" fillId="0" borderId="0" xfId="0" applyFont="1"/>
    <xf numFmtId="3" fontId="89" fillId="0" borderId="0" xfId="0" applyNumberFormat="1" applyFont="1"/>
    <xf numFmtId="3" fontId="4" fillId="0" borderId="37" xfId="0" applyNumberFormat="1" applyFont="1" applyBorder="1" applyAlignment="1">
      <alignment horizontal="right" vertical="center"/>
    </xf>
    <xf numFmtId="3" fontId="30" fillId="25" borderId="38" xfId="0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5" fillId="0" borderId="0" xfId="35" applyBorder="1" applyAlignment="1" applyProtection="1">
      <alignment vertical="center"/>
    </xf>
    <xf numFmtId="0" fontId="29" fillId="0" borderId="39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3" fontId="30" fillId="25" borderId="41" xfId="0" applyNumberFormat="1" applyFont="1" applyFill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3" fontId="16" fillId="26" borderId="12" xfId="0" applyNumberFormat="1" applyFont="1" applyFill="1" applyBorder="1" applyAlignment="1">
      <alignment vertical="center"/>
    </xf>
    <xf numFmtId="0" fontId="90" fillId="0" borderId="12" xfId="0" applyFont="1" applyBorder="1" applyAlignment="1">
      <alignment horizontal="left" vertical="center" wrapText="1"/>
    </xf>
    <xf numFmtId="3" fontId="4" fillId="0" borderId="12" xfId="0" applyNumberFormat="1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105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wrapText="1"/>
    </xf>
    <xf numFmtId="0" fontId="0" fillId="28" borderId="0" xfId="0" applyFill="1" applyAlignment="1">
      <alignment horizontal="center"/>
    </xf>
    <xf numFmtId="0" fontId="27" fillId="24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Border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0" fillId="30" borderId="0" xfId="0" applyFill="1" applyAlignment="1">
      <alignment horizontal="left"/>
    </xf>
    <xf numFmtId="0" fontId="76" fillId="30" borderId="0" xfId="0" applyFont="1" applyFill="1" applyAlignment="1">
      <alignment horizontal="left"/>
    </xf>
    <xf numFmtId="0" fontId="0" fillId="30" borderId="0" xfId="0" applyFill="1" applyAlignment="1">
      <alignment horizontal="right"/>
    </xf>
    <xf numFmtId="0" fontId="8" fillId="30" borderId="0" xfId="0" applyFont="1" applyFill="1" applyAlignment="1">
      <alignment horizontal="center"/>
    </xf>
    <xf numFmtId="0" fontId="0" fillId="30" borderId="0" xfId="0" applyFill="1" applyAlignment="1">
      <alignment horizontal="right" vertical="center"/>
    </xf>
    <xf numFmtId="170" fontId="84" fillId="30" borderId="12" xfId="0" applyNumberFormat="1" applyFont="1" applyFill="1" applyBorder="1" applyAlignment="1">
      <alignment horizontal="center" vertical="center"/>
    </xf>
    <xf numFmtId="0" fontId="106" fillId="30" borderId="0" xfId="0" applyFont="1" applyFill="1" applyAlignment="1">
      <alignment horizontal="right" vertical="center"/>
    </xf>
    <xf numFmtId="0" fontId="0" fillId="30" borderId="0" xfId="0" applyFill="1" applyAlignment="1">
      <alignment horizontal="left" vertical="center"/>
    </xf>
    <xf numFmtId="0" fontId="8" fillId="30" borderId="0" xfId="0" applyFont="1" applyFill="1" applyAlignment="1">
      <alignment horizontal="center" vertical="center"/>
    </xf>
    <xf numFmtId="3" fontId="107" fillId="31" borderId="0" xfId="0" applyNumberFormat="1" applyFont="1" applyFill="1" applyBorder="1" applyAlignment="1"/>
    <xf numFmtId="0" fontId="101" fillId="0" borderId="0" xfId="0" applyFont="1" applyFill="1" applyBorder="1" applyAlignment="1">
      <alignment horizontal="right"/>
    </xf>
    <xf numFmtId="0" fontId="0" fillId="30" borderId="0" xfId="0" applyFill="1" applyBorder="1" applyAlignment="1">
      <alignment horizontal="left"/>
    </xf>
    <xf numFmtId="0" fontId="0" fillId="0" borderId="0" xfId="0" applyFill="1" applyBorder="1"/>
    <xf numFmtId="170" fontId="4" fillId="0" borderId="10" xfId="0" applyNumberFormat="1" applyFont="1" applyFill="1" applyBorder="1" applyAlignment="1">
      <alignment horizontal="center" vertical="center"/>
    </xf>
    <xf numFmtId="0" fontId="106" fillId="0" borderId="0" xfId="0" applyFont="1" applyFill="1" applyAlignment="1">
      <alignment wrapText="1"/>
    </xf>
    <xf numFmtId="3" fontId="103" fillId="0" borderId="0" xfId="0" applyNumberFormat="1" applyFont="1" applyFill="1" applyAlignment="1">
      <alignment horizontal="left" vertical="center"/>
    </xf>
    <xf numFmtId="3" fontId="96" fillId="0" borderId="0" xfId="0" applyNumberFormat="1" applyFont="1" applyFill="1" applyAlignment="1">
      <alignment horizontal="left" vertical="center"/>
    </xf>
    <xf numFmtId="0" fontId="76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32" fillId="30" borderId="0" xfId="0" applyFont="1" applyFill="1" applyAlignment="1">
      <alignment vertical="center"/>
    </xf>
    <xf numFmtId="0" fontId="32" fillId="30" borderId="0" xfId="0" applyFont="1" applyFill="1" applyBorder="1" applyAlignment="1">
      <alignment vertical="center"/>
    </xf>
    <xf numFmtId="0" fontId="59" fillId="30" borderId="0" xfId="0" applyNumberFormat="1" applyFont="1" applyFill="1" applyBorder="1" applyAlignment="1" applyProtection="1">
      <alignment vertical="center" wrapText="1"/>
      <protection locked="0"/>
    </xf>
    <xf numFmtId="165" fontId="5" fillId="0" borderId="13" xfId="28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7" fillId="31" borderId="0" xfId="0" applyFont="1" applyFill="1" applyBorder="1" applyAlignment="1">
      <alignment vertical="center"/>
    </xf>
    <xf numFmtId="0" fontId="32" fillId="31" borderId="0" xfId="0" applyFont="1" applyFill="1" applyBorder="1" applyAlignment="1">
      <alignment vertical="center"/>
    </xf>
    <xf numFmtId="0" fontId="108" fillId="27" borderId="0" xfId="0" applyNumberFormat="1" applyFont="1" applyFill="1" applyBorder="1" applyAlignment="1" applyProtection="1">
      <alignment horizontal="center" wrapText="1"/>
      <protection locked="0"/>
    </xf>
    <xf numFmtId="0" fontId="19" fillId="27" borderId="0" xfId="0" applyFont="1" applyFill="1" applyAlignment="1">
      <alignment vertical="center" wrapText="1"/>
    </xf>
    <xf numFmtId="0" fontId="93" fillId="27" borderId="0" xfId="0" applyFont="1" applyFill="1" applyAlignment="1">
      <alignment vertical="center" wrapText="1"/>
    </xf>
    <xf numFmtId="173" fontId="109" fillId="0" borderId="0" xfId="0" applyNumberFormat="1" applyFont="1" applyFill="1" applyAlignment="1">
      <alignment vertical="center"/>
    </xf>
    <xf numFmtId="0" fontId="110" fillId="0" borderId="0" xfId="0" applyNumberFormat="1" applyFont="1" applyFill="1" applyBorder="1" applyAlignment="1" applyProtection="1">
      <alignment vertical="center"/>
      <protection locked="0"/>
    </xf>
    <xf numFmtId="0" fontId="102" fillId="0" borderId="0" xfId="0" applyFont="1" applyFill="1"/>
    <xf numFmtId="3" fontId="110" fillId="0" borderId="0" xfId="0" applyNumberFormat="1" applyFont="1" applyFill="1" applyBorder="1" applyAlignment="1" applyProtection="1">
      <alignment horizontal="center"/>
      <protection locked="0"/>
    </xf>
    <xf numFmtId="3" fontId="110" fillId="0" borderId="14" xfId="0" applyNumberFormat="1" applyFont="1" applyFill="1" applyBorder="1" applyAlignment="1" applyProtection="1">
      <alignment horizontal="center"/>
      <protection locked="0"/>
    </xf>
    <xf numFmtId="3" fontId="110" fillId="0" borderId="13" xfId="0" applyNumberFormat="1" applyFont="1" applyFill="1" applyBorder="1" applyAlignment="1" applyProtection="1">
      <alignment horizontal="center"/>
      <protection locked="0"/>
    </xf>
    <xf numFmtId="3" fontId="110" fillId="0" borderId="12" xfId="0" applyNumberFormat="1" applyFont="1" applyFill="1" applyBorder="1" applyAlignment="1" applyProtection="1">
      <alignment horizontal="center"/>
      <protection locked="0"/>
    </xf>
    <xf numFmtId="3" fontId="102" fillId="0" borderId="0" xfId="0" applyNumberFormat="1" applyFont="1" applyFill="1"/>
    <xf numFmtId="3" fontId="110" fillId="0" borderId="0" xfId="0" applyNumberFormat="1" applyFont="1" applyFill="1" applyBorder="1" applyAlignment="1" applyProtection="1">
      <alignment horizontal="center" wrapText="1"/>
      <protection locked="0"/>
    </xf>
    <xf numFmtId="168" fontId="110" fillId="0" borderId="12" xfId="0" applyNumberFormat="1" applyFont="1" applyFill="1" applyBorder="1" applyAlignment="1">
      <alignment horizontal="center"/>
    </xf>
    <xf numFmtId="167" fontId="110" fillId="0" borderId="12" xfId="0" applyNumberFormat="1" applyFont="1" applyFill="1" applyBorder="1" applyAlignment="1">
      <alignment horizontal="center"/>
    </xf>
    <xf numFmtId="168" fontId="110" fillId="0" borderId="13" xfId="0" applyNumberFormat="1" applyFont="1" applyFill="1" applyBorder="1" applyAlignment="1">
      <alignment horizontal="center"/>
    </xf>
    <xf numFmtId="168" fontId="110" fillId="0" borderId="13" xfId="0" applyNumberFormat="1" applyFont="1" applyFill="1" applyBorder="1" applyAlignment="1">
      <alignment horizontal="center" vertical="center"/>
    </xf>
    <xf numFmtId="168" fontId="110" fillId="0" borderId="12" xfId="0" applyNumberFormat="1" applyFont="1" applyFill="1" applyBorder="1" applyAlignment="1">
      <alignment horizontal="center" vertical="center"/>
    </xf>
    <xf numFmtId="167" fontId="110" fillId="0" borderId="12" xfId="0" applyNumberFormat="1" applyFont="1" applyFill="1" applyBorder="1" applyAlignment="1">
      <alignment horizontal="center" vertical="center"/>
    </xf>
    <xf numFmtId="189" fontId="110" fillId="0" borderId="13" xfId="0" applyNumberFormat="1" applyFont="1" applyFill="1" applyBorder="1" applyAlignment="1" applyProtection="1">
      <alignment vertical="center"/>
      <protection locked="0"/>
    </xf>
    <xf numFmtId="182" fontId="110" fillId="0" borderId="13" xfId="0" applyNumberFormat="1" applyFont="1" applyFill="1" applyBorder="1" applyAlignment="1">
      <alignment horizontal="center" vertical="center"/>
    </xf>
    <xf numFmtId="166" fontId="110" fillId="0" borderId="12" xfId="0" applyNumberFormat="1" applyFont="1" applyFill="1" applyBorder="1" applyAlignment="1">
      <alignment horizontal="center"/>
    </xf>
    <xf numFmtId="176" fontId="110" fillId="0" borderId="12" xfId="0" applyNumberFormat="1" applyFont="1" applyFill="1" applyBorder="1" applyAlignment="1">
      <alignment horizontal="center"/>
    </xf>
    <xf numFmtId="0" fontId="111" fillId="0" borderId="26" xfId="0" applyNumberFormat="1" applyFont="1" applyFill="1" applyBorder="1" applyAlignment="1" applyProtection="1">
      <alignment horizontal="center" vertical="center"/>
      <protection locked="0"/>
    </xf>
    <xf numFmtId="170" fontId="112" fillId="0" borderId="12" xfId="0" applyNumberFormat="1" applyFont="1" applyFill="1" applyBorder="1" applyAlignment="1">
      <alignment horizontal="center" vertical="center"/>
    </xf>
    <xf numFmtId="182" fontId="110" fillId="0" borderId="13" xfId="0" applyNumberFormat="1" applyFont="1" applyFill="1" applyBorder="1" applyAlignment="1">
      <alignment horizontal="center"/>
    </xf>
    <xf numFmtId="179" fontId="110" fillId="28" borderId="13" xfId="0" applyNumberFormat="1" applyFont="1" applyFill="1" applyBorder="1" applyAlignment="1">
      <alignment horizontal="center" vertical="center"/>
    </xf>
    <xf numFmtId="170" fontId="110" fillId="28" borderId="13" xfId="0" applyNumberFormat="1" applyFont="1" applyFill="1" applyBorder="1" applyAlignment="1">
      <alignment horizontal="center"/>
    </xf>
    <xf numFmtId="179" fontId="110" fillId="0" borderId="13" xfId="0" applyNumberFormat="1" applyFont="1" applyFill="1" applyBorder="1" applyAlignment="1">
      <alignment horizontal="center"/>
    </xf>
    <xf numFmtId="174" fontId="110" fillId="0" borderId="12" xfId="0" applyNumberFormat="1" applyFont="1" applyFill="1" applyBorder="1" applyAlignment="1">
      <alignment horizontal="center" vertical="center"/>
    </xf>
    <xf numFmtId="183" fontId="110" fillId="0" borderId="12" xfId="0" applyNumberFormat="1" applyFont="1" applyFill="1" applyBorder="1" applyAlignment="1">
      <alignment horizontal="center" vertical="center"/>
    </xf>
    <xf numFmtId="190" fontId="110" fillId="0" borderId="12" xfId="0" applyNumberFormat="1" applyFont="1" applyFill="1" applyBorder="1" applyAlignment="1">
      <alignment horizontal="center" vertical="center"/>
    </xf>
    <xf numFmtId="176" fontId="110" fillId="0" borderId="12" xfId="0" applyNumberFormat="1" applyFont="1" applyFill="1" applyBorder="1" applyAlignment="1">
      <alignment horizontal="center" vertical="center"/>
    </xf>
    <xf numFmtId="178" fontId="110" fillId="0" borderId="12" xfId="0" applyNumberFormat="1" applyFont="1" applyFill="1" applyBorder="1" applyAlignment="1" applyProtection="1">
      <alignment horizontal="center" vertical="center"/>
      <protection locked="0"/>
    </xf>
    <xf numFmtId="3" fontId="110" fillId="0" borderId="12" xfId="0" applyNumberFormat="1" applyFont="1" applyFill="1" applyBorder="1" applyAlignment="1" applyProtection="1">
      <alignment horizontal="center" vertical="center"/>
      <protection locked="0"/>
    </xf>
    <xf numFmtId="167" fontId="110" fillId="28" borderId="13" xfId="0" applyNumberFormat="1" applyFont="1" applyFill="1" applyBorder="1" applyAlignment="1">
      <alignment horizontal="center" vertical="center"/>
    </xf>
    <xf numFmtId="3" fontId="110" fillId="0" borderId="14" xfId="0" applyNumberFormat="1" applyFont="1" applyFill="1" applyBorder="1" applyAlignment="1" applyProtection="1">
      <alignment horizontal="center" vertical="center"/>
      <protection locked="0"/>
    </xf>
    <xf numFmtId="168" fontId="110" fillId="0" borderId="13" xfId="0" applyNumberFormat="1" applyFont="1" applyFill="1" applyBorder="1" applyAlignment="1" applyProtection="1">
      <alignment horizontal="center" vertical="center"/>
      <protection locked="0"/>
    </xf>
    <xf numFmtId="3" fontId="110" fillId="0" borderId="42" xfId="0" applyNumberFormat="1" applyFont="1" applyFill="1" applyBorder="1" applyAlignment="1" applyProtection="1">
      <alignment horizontal="center" vertical="center"/>
      <protection locked="0"/>
    </xf>
    <xf numFmtId="3" fontId="102" fillId="0" borderId="12" xfId="0" applyNumberFormat="1" applyFont="1" applyFill="1" applyBorder="1"/>
    <xf numFmtId="167" fontId="110" fillId="0" borderId="13" xfId="0" applyNumberFormat="1" applyFont="1" applyFill="1" applyBorder="1" applyAlignment="1">
      <alignment horizontal="center"/>
    </xf>
    <xf numFmtId="167" fontId="110" fillId="0" borderId="12" xfId="0" applyNumberFormat="1" applyFont="1" applyFill="1" applyBorder="1" applyAlignment="1" applyProtection="1">
      <alignment horizontal="center"/>
      <protection locked="0"/>
    </xf>
    <xf numFmtId="174" fontId="110" fillId="0" borderId="43" xfId="0" applyNumberFormat="1" applyFont="1" applyFill="1" applyBorder="1" applyAlignment="1">
      <alignment horizontal="center"/>
    </xf>
    <xf numFmtId="174" fontId="110" fillId="0" borderId="43" xfId="0" applyNumberFormat="1" applyFont="1" applyFill="1" applyBorder="1" applyAlignment="1">
      <alignment horizontal="center" vertical="center"/>
    </xf>
    <xf numFmtId="188" fontId="110" fillId="0" borderId="43" xfId="0" applyNumberFormat="1" applyFont="1" applyFill="1" applyBorder="1" applyAlignment="1">
      <alignment horizontal="center"/>
    </xf>
    <xf numFmtId="186" fontId="110" fillId="0" borderId="43" xfId="0" applyNumberFormat="1" applyFont="1" applyFill="1" applyBorder="1" applyAlignment="1">
      <alignment horizontal="center"/>
    </xf>
    <xf numFmtId="176" fontId="110" fillId="0" borderId="12" xfId="0" applyNumberFormat="1" applyFont="1" applyFill="1" applyBorder="1" applyAlignment="1" applyProtection="1">
      <alignment horizontal="center"/>
      <protection locked="0"/>
    </xf>
    <xf numFmtId="186" fontId="110" fillId="0" borderId="12" xfId="0" applyNumberFormat="1" applyFont="1" applyFill="1" applyBorder="1" applyAlignment="1">
      <alignment horizontal="center"/>
    </xf>
    <xf numFmtId="168" fontId="110" fillId="0" borderId="12" xfId="0" applyNumberFormat="1" applyFont="1" applyFill="1" applyBorder="1" applyAlignment="1" applyProtection="1">
      <alignment horizontal="center"/>
      <protection locked="0"/>
    </xf>
    <xf numFmtId="174" fontId="110" fillId="0" borderId="12" xfId="0" applyNumberFormat="1" applyFont="1" applyFill="1" applyBorder="1" applyAlignment="1">
      <alignment horizontal="center"/>
    </xf>
    <xf numFmtId="0" fontId="113" fillId="0" borderId="0" xfId="0" applyFont="1" applyFill="1" applyAlignment="1"/>
    <xf numFmtId="165" fontId="99" fillId="0" borderId="0" xfId="28" applyNumberFormat="1" applyFont="1" applyFill="1" applyBorder="1" applyAlignment="1" applyProtection="1">
      <protection locked="0"/>
    </xf>
    <xf numFmtId="0" fontId="102" fillId="0" borderId="0" xfId="0" applyFont="1" applyFill="1" applyAlignment="1">
      <alignment horizontal="left" wrapText="1"/>
    </xf>
    <xf numFmtId="3" fontId="110" fillId="0" borderId="31" xfId="0" applyNumberFormat="1" applyFont="1" applyFill="1" applyBorder="1" applyAlignment="1" applyProtection="1">
      <alignment horizontal="center" vertical="center"/>
      <protection locked="0"/>
    </xf>
    <xf numFmtId="0" fontId="102" fillId="0" borderId="0" xfId="0" applyFont="1" applyFill="1" applyAlignment="1">
      <alignment horizontal="center" wrapText="1"/>
    </xf>
    <xf numFmtId="3" fontId="110" fillId="0" borderId="20" xfId="0" applyNumberFormat="1" applyFont="1" applyFill="1" applyBorder="1" applyAlignment="1" applyProtection="1">
      <alignment horizontal="center" vertical="center"/>
      <protection locked="0"/>
    </xf>
    <xf numFmtId="0" fontId="102" fillId="0" borderId="0" xfId="0" applyFont="1" applyFill="1" applyAlignment="1">
      <alignment vertical="center"/>
    </xf>
    <xf numFmtId="3" fontId="114" fillId="0" borderId="27" xfId="0" applyNumberFormat="1" applyFont="1" applyFill="1" applyBorder="1" applyAlignment="1" applyProtection="1">
      <alignment vertical="center"/>
      <protection locked="0"/>
    </xf>
    <xf numFmtId="3" fontId="110" fillId="0" borderId="12" xfId="0" applyNumberFormat="1" applyFont="1" applyFill="1" applyBorder="1" applyAlignment="1" applyProtection="1">
      <alignment vertical="center"/>
      <protection locked="0"/>
    </xf>
    <xf numFmtId="3" fontId="114" fillId="0" borderId="20" xfId="0" applyNumberFormat="1" applyFont="1" applyFill="1" applyBorder="1" applyAlignment="1" applyProtection="1">
      <alignment horizontal="center" vertical="center"/>
      <protection locked="0"/>
    </xf>
    <xf numFmtId="187" fontId="110" fillId="28" borderId="12" xfId="0" applyNumberFormat="1" applyFont="1" applyFill="1" applyBorder="1" applyAlignment="1">
      <alignment horizontal="center" vertical="center"/>
    </xf>
    <xf numFmtId="3" fontId="110" fillId="0" borderId="13" xfId="0" applyNumberFormat="1" applyFont="1" applyFill="1" applyBorder="1" applyAlignment="1" applyProtection="1">
      <alignment horizontal="center" vertical="center"/>
      <protection locked="0"/>
    </xf>
    <xf numFmtId="191" fontId="84" fillId="0" borderId="12" xfId="0" applyNumberFormat="1" applyFont="1" applyFill="1" applyBorder="1" applyAlignment="1" applyProtection="1">
      <alignment horizontal="center" vertical="center"/>
      <protection locked="0"/>
    </xf>
    <xf numFmtId="4" fontId="4" fillId="0" borderId="0" xfId="0" applyNumberFormat="1" applyFont="1" applyFill="1" applyBorder="1" applyAlignment="1" applyProtection="1">
      <alignment vertical="center" wrapText="1"/>
      <protection locked="0"/>
    </xf>
    <xf numFmtId="0" fontId="104" fillId="28" borderId="12" xfId="0" applyNumberFormat="1" applyFont="1" applyFill="1" applyBorder="1" applyAlignment="1" applyProtection="1">
      <alignment horizontal="center" vertical="center"/>
      <protection locked="0"/>
    </xf>
    <xf numFmtId="192" fontId="104" fillId="0" borderId="44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 wrapText="1"/>
    </xf>
    <xf numFmtId="189" fontId="1" fillId="0" borderId="18" xfId="0" applyNumberFormat="1" applyFont="1" applyFill="1" applyBorder="1" applyAlignment="1">
      <alignment horizontal="center"/>
    </xf>
    <xf numFmtId="184" fontId="110" fillId="0" borderId="13" xfId="0" applyNumberFormat="1" applyFont="1" applyFill="1" applyBorder="1" applyAlignment="1" applyProtection="1">
      <alignment horizontal="center" vertical="center"/>
      <protection locked="0"/>
    </xf>
    <xf numFmtId="168" fontId="110" fillId="0" borderId="43" xfId="0" applyNumberFormat="1" applyFont="1" applyFill="1" applyBorder="1" applyAlignment="1">
      <alignment horizontal="center"/>
    </xf>
    <xf numFmtId="193" fontId="110" fillId="28" borderId="12" xfId="0" applyNumberFormat="1" applyFont="1" applyFill="1" applyBorder="1" applyAlignment="1">
      <alignment horizontal="center" vertical="center"/>
    </xf>
    <xf numFmtId="4" fontId="59" fillId="0" borderId="0" xfId="0" applyNumberFormat="1" applyFont="1" applyFill="1" applyBorder="1" applyAlignment="1" applyProtection="1">
      <alignment vertical="center" wrapText="1"/>
      <protection locked="0"/>
    </xf>
    <xf numFmtId="0" fontId="90" fillId="28" borderId="12" xfId="0" applyFont="1" applyFill="1" applyBorder="1" applyAlignment="1">
      <alignment horizontal="left" vertical="center" wrapText="1"/>
    </xf>
    <xf numFmtId="3" fontId="4" fillId="28" borderId="0" xfId="0" applyNumberFormat="1" applyFont="1" applyFill="1" applyBorder="1" applyAlignment="1" applyProtection="1">
      <alignment horizontal="right"/>
      <protection locked="0"/>
    </xf>
    <xf numFmtId="3" fontId="28" fillId="28" borderId="0" xfId="0" applyNumberFormat="1" applyFont="1" applyFill="1"/>
    <xf numFmtId="3" fontId="0" fillId="28" borderId="0" xfId="0" applyNumberFormat="1" applyFill="1"/>
    <xf numFmtId="0" fontId="118" fillId="0" borderId="0" xfId="0" applyFont="1"/>
    <xf numFmtId="3" fontId="104" fillId="28" borderId="0" xfId="0" applyNumberFormat="1" applyFont="1" applyFill="1" applyBorder="1" applyAlignment="1" applyProtection="1">
      <alignment horizontal="right"/>
      <protection locked="0"/>
    </xf>
    <xf numFmtId="169" fontId="119" fillId="28" borderId="13" xfId="0" applyNumberFormat="1" applyFont="1" applyFill="1" applyBorder="1" applyAlignment="1">
      <alignment horizontal="center" vertical="center"/>
    </xf>
    <xf numFmtId="0" fontId="1" fillId="32" borderId="12" xfId="0" applyNumberFormat="1" applyFont="1" applyFill="1" applyBorder="1" applyAlignment="1" applyProtection="1">
      <alignment vertical="center" wrapText="1"/>
      <protection locked="0"/>
    </xf>
    <xf numFmtId="3" fontId="1" fillId="32" borderId="12" xfId="0" applyNumberFormat="1" applyFont="1" applyFill="1" applyBorder="1" applyAlignment="1" applyProtection="1">
      <alignment vertical="center"/>
      <protection locked="0"/>
    </xf>
    <xf numFmtId="168" fontId="110" fillId="32" borderId="13" xfId="0" applyNumberFormat="1" applyFont="1" applyFill="1" applyBorder="1" applyAlignment="1" applyProtection="1">
      <alignment horizontal="center" vertical="center"/>
      <protection locked="0"/>
    </xf>
    <xf numFmtId="3" fontId="1" fillId="32" borderId="13" xfId="0" applyNumberFormat="1" applyFont="1" applyFill="1" applyBorder="1" applyAlignment="1" applyProtection="1">
      <alignment vertical="center"/>
      <protection locked="0"/>
    </xf>
    <xf numFmtId="3" fontId="103" fillId="32" borderId="0" xfId="0" applyNumberFormat="1" applyFont="1" applyFill="1"/>
    <xf numFmtId="0" fontId="8" fillId="32" borderId="0" xfId="0" applyFont="1" applyFill="1" applyAlignment="1">
      <alignment horizontal="center"/>
    </xf>
    <xf numFmtId="3" fontId="103" fillId="32" borderId="0" xfId="0" applyNumberFormat="1" applyFont="1" applyFill="1" applyAlignment="1">
      <alignment horizontal="left" vertical="center"/>
    </xf>
    <xf numFmtId="0" fontId="0" fillId="32" borderId="0" xfId="0" applyFill="1"/>
    <xf numFmtId="0" fontId="0" fillId="32" borderId="0" xfId="0" applyFill="1" applyAlignment="1">
      <alignment horizontal="right" vertical="center"/>
    </xf>
    <xf numFmtId="175" fontId="110" fillId="32" borderId="12" xfId="0" applyNumberFormat="1" applyFont="1" applyFill="1" applyBorder="1" applyAlignment="1">
      <alignment horizontal="center" vertical="center"/>
    </xf>
    <xf numFmtId="194" fontId="110" fillId="32" borderId="13" xfId="0" applyNumberFormat="1" applyFont="1" applyFill="1" applyBorder="1" applyAlignment="1" applyProtection="1">
      <alignment horizontal="center" vertical="center"/>
      <protection locked="0"/>
    </xf>
    <xf numFmtId="0" fontId="1" fillId="32" borderId="13" xfId="0" applyNumberFormat="1" applyFont="1" applyFill="1" applyBorder="1" applyAlignment="1" applyProtection="1">
      <alignment horizontal="center" vertical="center"/>
      <protection locked="0"/>
    </xf>
    <xf numFmtId="3" fontId="4" fillId="32" borderId="13" xfId="0" applyNumberFormat="1" applyFont="1" applyFill="1" applyBorder="1" applyAlignment="1" applyProtection="1">
      <alignment horizontal="center" vertical="center"/>
      <protection locked="0"/>
    </xf>
    <xf numFmtId="169" fontId="84" fillId="32" borderId="13" xfId="0" applyNumberFormat="1" applyFont="1" applyFill="1" applyBorder="1" applyAlignment="1">
      <alignment horizontal="center" vertical="center"/>
    </xf>
    <xf numFmtId="3" fontId="96" fillId="32" borderId="0" xfId="0" applyNumberFormat="1" applyFont="1" applyFill="1" applyAlignment="1">
      <alignment vertical="center"/>
    </xf>
    <xf numFmtId="0" fontId="32" fillId="32" borderId="0" xfId="0" applyFont="1" applyFill="1" applyAlignment="1">
      <alignment vertical="center"/>
    </xf>
    <xf numFmtId="0" fontId="54" fillId="32" borderId="0" xfId="0" applyFont="1" applyFill="1" applyAlignment="1">
      <alignment vertical="center"/>
    </xf>
    <xf numFmtId="166" fontId="84" fillId="32" borderId="13" xfId="0" applyNumberFormat="1" applyFont="1" applyFill="1" applyBorder="1" applyAlignment="1">
      <alignment horizontal="center" vertical="center"/>
    </xf>
    <xf numFmtId="0" fontId="1" fillId="32" borderId="12" xfId="0" applyNumberFormat="1" applyFont="1" applyFill="1" applyBorder="1" applyAlignment="1" applyProtection="1">
      <alignment horizontal="center" vertical="center"/>
      <protection locked="0"/>
    </xf>
    <xf numFmtId="168" fontId="84" fillId="32" borderId="12" xfId="0" applyNumberFormat="1" applyFont="1" applyFill="1" applyBorder="1" applyAlignment="1">
      <alignment horizontal="center" vertical="center"/>
    </xf>
    <xf numFmtId="194" fontId="84" fillId="32" borderId="12" xfId="0" applyNumberFormat="1" applyFont="1" applyFill="1" applyBorder="1" applyAlignment="1">
      <alignment horizontal="center" vertical="center"/>
    </xf>
    <xf numFmtId="0" fontId="54" fillId="32" borderId="0" xfId="0" applyFont="1" applyFill="1" applyBorder="1" applyAlignment="1">
      <alignment vertical="center"/>
    </xf>
    <xf numFmtId="167" fontId="84" fillId="32" borderId="12" xfId="0" applyNumberFormat="1" applyFont="1" applyFill="1" applyBorder="1" applyAlignment="1">
      <alignment horizontal="center" vertical="center"/>
    </xf>
    <xf numFmtId="0" fontId="4" fillId="32" borderId="12" xfId="0" applyNumberFormat="1" applyFont="1" applyFill="1" applyBorder="1" applyAlignment="1" applyProtection="1">
      <alignment horizontal="center" vertical="center"/>
      <protection locked="0"/>
    </xf>
    <xf numFmtId="0" fontId="121" fillId="32" borderId="0" xfId="0" applyFont="1" applyFill="1"/>
    <xf numFmtId="3" fontId="0" fillId="32" borderId="0" xfId="0" applyNumberFormat="1" applyFill="1"/>
    <xf numFmtId="0" fontId="0" fillId="0" borderId="0" xfId="0" applyNumberFormat="1" applyFill="1" applyAlignment="1">
      <alignment wrapText="1"/>
    </xf>
    <xf numFmtId="172" fontId="110" fillId="32" borderId="13" xfId="0" applyNumberFormat="1" applyFont="1" applyFill="1" applyBorder="1" applyAlignment="1" applyProtection="1">
      <alignment horizontal="center" vertical="center"/>
      <protection locked="0"/>
    </xf>
    <xf numFmtId="184" fontId="110" fillId="32" borderId="13" xfId="0" applyNumberFormat="1" applyFont="1" applyFill="1" applyBorder="1" applyAlignment="1" applyProtection="1">
      <alignment horizontal="center" vertical="center"/>
      <protection locked="0"/>
    </xf>
    <xf numFmtId="188" fontId="110" fillId="32" borderId="13" xfId="0" applyNumberFormat="1" applyFont="1" applyFill="1" applyBorder="1" applyAlignment="1" applyProtection="1">
      <alignment horizontal="center" vertical="center"/>
      <protection locked="0"/>
    </xf>
    <xf numFmtId="168" fontId="119" fillId="28" borderId="13" xfId="0" applyNumberFormat="1" applyFont="1" applyFill="1" applyBorder="1" applyAlignment="1">
      <alignment horizontal="center" vertical="center"/>
    </xf>
    <xf numFmtId="183" fontId="110" fillId="0" borderId="13" xfId="0" applyNumberFormat="1" applyFont="1" applyFill="1" applyBorder="1" applyAlignment="1">
      <alignment horizontal="center"/>
    </xf>
    <xf numFmtId="194" fontId="119" fillId="28" borderId="12" xfId="0" applyNumberFormat="1" applyFont="1" applyFill="1" applyBorder="1" applyAlignment="1">
      <alignment horizontal="center" vertical="center"/>
    </xf>
    <xf numFmtId="167" fontId="119" fillId="28" borderId="12" xfId="0" applyNumberFormat="1" applyFont="1" applyFill="1" applyBorder="1" applyAlignment="1">
      <alignment horizontal="center" vertical="center"/>
    </xf>
    <xf numFmtId="171" fontId="4" fillId="0" borderId="34" xfId="0" applyNumberFormat="1" applyFont="1" applyFill="1" applyBorder="1" applyAlignment="1">
      <alignment horizontal="center" vertical="center"/>
    </xf>
    <xf numFmtId="0" fontId="1" fillId="28" borderId="12" xfId="0" applyNumberFormat="1" applyFont="1" applyFill="1" applyBorder="1" applyAlignment="1" applyProtection="1">
      <alignment vertical="center" wrapText="1"/>
      <protection locked="0"/>
    </xf>
    <xf numFmtId="195" fontId="110" fillId="0" borderId="13" xfId="0" applyNumberFormat="1" applyFont="1" applyFill="1" applyBorder="1" applyAlignment="1" applyProtection="1">
      <alignment horizontal="center" vertical="center"/>
      <protection locked="0"/>
    </xf>
    <xf numFmtId="167" fontId="110" fillId="33" borderId="12" xfId="0" applyNumberFormat="1" applyFont="1" applyFill="1" applyBorder="1" applyAlignment="1">
      <alignment horizontal="center"/>
    </xf>
    <xf numFmtId="167" fontId="110" fillId="33" borderId="12" xfId="0" applyNumberFormat="1" applyFont="1" applyFill="1" applyBorder="1" applyAlignment="1">
      <alignment horizontal="center" vertical="center"/>
    </xf>
    <xf numFmtId="167" fontId="119" fillId="0" borderId="12" xfId="0" applyNumberFormat="1" applyFont="1" applyFill="1" applyBorder="1" applyAlignment="1">
      <alignment horizontal="center" vertical="center"/>
    </xf>
    <xf numFmtId="166" fontId="119" fillId="0" borderId="13" xfId="0" applyNumberFormat="1" applyFont="1" applyFill="1" applyBorder="1" applyAlignment="1">
      <alignment horizontal="center" vertical="center"/>
    </xf>
    <xf numFmtId="167" fontId="119" fillId="0" borderId="13" xfId="0" applyNumberFormat="1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3" fontId="16" fillId="26" borderId="49" xfId="0" applyNumberFormat="1" applyFont="1" applyFill="1" applyBorder="1" applyAlignment="1">
      <alignment vertical="center"/>
    </xf>
    <xf numFmtId="165" fontId="115" fillId="0" borderId="48" xfId="0" applyNumberFormat="1" applyFont="1" applyBorder="1" applyAlignment="1">
      <alignment horizontal="center" vertical="center"/>
    </xf>
    <xf numFmtId="165" fontId="24" fillId="0" borderId="0" xfId="28" applyNumberFormat="1" applyFont="1" applyAlignment="1">
      <alignment vertical="center"/>
    </xf>
    <xf numFmtId="196" fontId="0" fillId="0" borderId="0" xfId="0" applyNumberFormat="1"/>
    <xf numFmtId="196" fontId="0" fillId="0" borderId="0" xfId="28" applyNumberFormat="1" applyFont="1"/>
    <xf numFmtId="167" fontId="119" fillId="0" borderId="12" xfId="0" applyNumberFormat="1" applyFont="1" applyFill="1" applyBorder="1" applyAlignment="1" applyProtection="1">
      <alignment horizontal="center" vertical="center"/>
      <protection locked="0"/>
    </xf>
    <xf numFmtId="168" fontId="119" fillId="0" borderId="12" xfId="0" applyNumberFormat="1" applyFont="1" applyFill="1" applyBorder="1" applyAlignment="1">
      <alignment horizontal="center" vertical="center"/>
    </xf>
    <xf numFmtId="173" fontId="84" fillId="0" borderId="13" xfId="0" applyNumberFormat="1" applyFont="1" applyFill="1" applyBorder="1" applyAlignment="1">
      <alignment horizontal="center" vertical="center"/>
    </xf>
    <xf numFmtId="173" fontId="125" fillId="0" borderId="13" xfId="0" applyNumberFormat="1" applyFont="1" applyFill="1" applyBorder="1" applyAlignment="1">
      <alignment horizontal="center"/>
    </xf>
    <xf numFmtId="167" fontId="125" fillId="0" borderId="12" xfId="0" applyNumberFormat="1" applyFont="1" applyFill="1" applyBorder="1" applyAlignment="1" applyProtection="1">
      <alignment horizontal="center"/>
      <protection locked="0"/>
    </xf>
    <xf numFmtId="167" fontId="125" fillId="0" borderId="12" xfId="0" applyNumberFormat="1" applyFont="1" applyFill="1" applyBorder="1" applyAlignment="1">
      <alignment horizontal="center"/>
    </xf>
    <xf numFmtId="3" fontId="16" fillId="34" borderId="49" xfId="0" applyNumberFormat="1" applyFont="1" applyFill="1" applyBorder="1" applyAlignment="1">
      <alignment vertical="center"/>
    </xf>
    <xf numFmtId="3" fontId="106" fillId="34" borderId="0" xfId="0" applyNumberFormat="1" applyFont="1" applyFill="1" applyAlignment="1">
      <alignment vertical="center"/>
    </xf>
    <xf numFmtId="166" fontId="84" fillId="34" borderId="12" xfId="0" applyNumberFormat="1" applyFont="1" applyFill="1" applyBorder="1" applyAlignment="1">
      <alignment horizontal="center" vertical="center"/>
    </xf>
    <xf numFmtId="170" fontId="84" fillId="34" borderId="12" xfId="0" applyNumberFormat="1" applyFont="1" applyFill="1" applyBorder="1" applyAlignment="1">
      <alignment horizontal="center" vertical="center"/>
    </xf>
    <xf numFmtId="168" fontId="84" fillId="34" borderId="12" xfId="0" applyNumberFormat="1" applyFont="1" applyFill="1" applyBorder="1" applyAlignment="1">
      <alignment horizontal="center" vertical="center"/>
    </xf>
    <xf numFmtId="168" fontId="125" fillId="0" borderId="12" xfId="0" applyNumberFormat="1" applyFont="1" applyFill="1" applyBorder="1" applyAlignment="1">
      <alignment horizontal="center" vertical="center"/>
    </xf>
    <xf numFmtId="3" fontId="100" fillId="34" borderId="12" xfId="0" applyNumberFormat="1" applyFont="1" applyFill="1" applyBorder="1" applyAlignment="1" applyProtection="1">
      <alignment vertical="center"/>
      <protection locked="0"/>
    </xf>
    <xf numFmtId="182" fontId="125" fillId="0" borderId="13" xfId="0" applyNumberFormat="1" applyFont="1" applyFill="1" applyBorder="1" applyAlignment="1" applyProtection="1">
      <alignment vertical="center"/>
      <protection locked="0"/>
    </xf>
    <xf numFmtId="166" fontId="112" fillId="0" borderId="12" xfId="0" applyNumberFormat="1" applyFont="1" applyFill="1" applyBorder="1" applyAlignment="1">
      <alignment horizontal="center" vertical="center"/>
    </xf>
    <xf numFmtId="3" fontId="96" fillId="34" borderId="0" xfId="0" applyNumberFormat="1" applyFont="1" applyFill="1" applyAlignment="1">
      <alignment vertical="center"/>
    </xf>
    <xf numFmtId="3" fontId="16" fillId="30" borderId="49" xfId="0" applyNumberFormat="1" applyFont="1" applyFill="1" applyBorder="1" applyAlignment="1">
      <alignment vertical="center"/>
    </xf>
    <xf numFmtId="168" fontId="119" fillId="30" borderId="13" xfId="0" applyNumberFormat="1" applyFont="1" applyFill="1" applyBorder="1" applyAlignment="1">
      <alignment horizontal="center" vertical="center"/>
    </xf>
    <xf numFmtId="3" fontId="106" fillId="30" borderId="0" xfId="0" applyNumberFormat="1" applyFont="1" applyFill="1" applyAlignment="1">
      <alignment vertical="center"/>
    </xf>
    <xf numFmtId="167" fontId="119" fillId="30" borderId="12" xfId="0" applyNumberFormat="1" applyFont="1" applyFill="1" applyBorder="1" applyAlignment="1">
      <alignment horizontal="center" vertical="center"/>
    </xf>
    <xf numFmtId="166" fontId="119" fillId="30" borderId="12" xfId="0" applyNumberFormat="1" applyFont="1" applyFill="1" applyBorder="1" applyAlignment="1">
      <alignment horizontal="center" vertical="center"/>
    </xf>
    <xf numFmtId="3" fontId="100" fillId="30" borderId="0" xfId="0" applyNumberFormat="1" applyFont="1" applyFill="1" applyAlignment="1">
      <alignment horizontal="left" vertical="center"/>
    </xf>
    <xf numFmtId="182" fontId="125" fillId="30" borderId="13" xfId="0" applyNumberFormat="1" applyFont="1" applyFill="1" applyBorder="1" applyAlignment="1">
      <alignment horizontal="center" vertical="center"/>
    </xf>
    <xf numFmtId="174" fontId="125" fillId="30" borderId="43" xfId="0" applyNumberFormat="1" applyFont="1" applyFill="1" applyBorder="1" applyAlignment="1">
      <alignment horizontal="center"/>
    </xf>
    <xf numFmtId="170" fontId="119" fillId="30" borderId="12" xfId="0" applyNumberFormat="1" applyFont="1" applyFill="1" applyBorder="1" applyAlignment="1">
      <alignment horizontal="center" vertical="center"/>
    </xf>
    <xf numFmtId="169" fontId="119" fillId="30" borderId="13" xfId="0" applyNumberFormat="1" applyFont="1" applyFill="1" applyBorder="1" applyAlignment="1">
      <alignment horizontal="center" vertical="center"/>
    </xf>
    <xf numFmtId="3" fontId="16" fillId="35" borderId="49" xfId="0" applyNumberFormat="1" applyFont="1" applyFill="1" applyBorder="1" applyAlignment="1">
      <alignment vertical="center"/>
    </xf>
    <xf numFmtId="3" fontId="96" fillId="35" borderId="0" xfId="0" applyNumberFormat="1" applyFont="1" applyFill="1" applyAlignment="1">
      <alignment vertical="center"/>
    </xf>
    <xf numFmtId="166" fontId="84" fillId="35" borderId="13" xfId="0" applyNumberFormat="1" applyFont="1" applyFill="1" applyBorder="1" applyAlignment="1">
      <alignment horizontal="center" vertical="center"/>
    </xf>
    <xf numFmtId="170" fontId="84" fillId="35" borderId="13" xfId="0" applyNumberFormat="1" applyFont="1" applyFill="1" applyBorder="1" applyAlignment="1">
      <alignment horizontal="center" vertical="center"/>
    </xf>
    <xf numFmtId="167" fontId="119" fillId="35" borderId="13" xfId="0" applyNumberFormat="1" applyFont="1" applyFill="1" applyBorder="1" applyAlignment="1">
      <alignment horizontal="center" vertical="center"/>
    </xf>
    <xf numFmtId="172" fontId="119" fillId="35" borderId="12" xfId="0" applyNumberFormat="1" applyFont="1" applyFill="1" applyBorder="1" applyAlignment="1">
      <alignment horizontal="center" vertical="center"/>
    </xf>
    <xf numFmtId="166" fontId="119" fillId="35" borderId="13" xfId="0" applyNumberFormat="1" applyFont="1" applyFill="1" applyBorder="1" applyAlignment="1">
      <alignment horizontal="center" vertical="center"/>
    </xf>
    <xf numFmtId="3" fontId="106" fillId="35" borderId="0" xfId="0" applyNumberFormat="1" applyFont="1" applyFill="1" applyAlignment="1">
      <alignment vertical="center"/>
    </xf>
    <xf numFmtId="168" fontId="110" fillId="35" borderId="12" xfId="0" applyNumberFormat="1" applyFont="1" applyFill="1" applyBorder="1" applyAlignment="1">
      <alignment horizontal="center"/>
    </xf>
    <xf numFmtId="3" fontId="103" fillId="35" borderId="0" xfId="0" applyNumberFormat="1" applyFont="1" applyFill="1" applyAlignment="1">
      <alignment horizontal="left" vertical="center"/>
    </xf>
    <xf numFmtId="174" fontId="110" fillId="35" borderId="12" xfId="0" applyNumberFormat="1" applyFont="1" applyFill="1" applyBorder="1" applyAlignment="1">
      <alignment horizontal="center" vertical="center"/>
    </xf>
    <xf numFmtId="197" fontId="110" fillId="35" borderId="12" xfId="0" applyNumberFormat="1" applyFont="1" applyFill="1" applyBorder="1" applyAlignment="1">
      <alignment horizontal="center"/>
    </xf>
    <xf numFmtId="174" fontId="110" fillId="35" borderId="43" xfId="0" applyNumberFormat="1" applyFont="1" applyFill="1" applyBorder="1" applyAlignment="1">
      <alignment horizontal="center" vertical="center"/>
    </xf>
    <xf numFmtId="167" fontId="110" fillId="35" borderId="12" xfId="0" applyNumberFormat="1" applyFont="1" applyFill="1" applyBorder="1" applyAlignment="1">
      <alignment horizontal="center"/>
    </xf>
    <xf numFmtId="167" fontId="110" fillId="35" borderId="12" xfId="0" applyNumberFormat="1" applyFont="1" applyFill="1" applyBorder="1" applyAlignment="1">
      <alignment horizontal="center" vertical="center"/>
    </xf>
    <xf numFmtId="3" fontId="100" fillId="35" borderId="0" xfId="0" applyNumberFormat="1" applyFont="1" applyFill="1" applyAlignment="1">
      <alignment horizontal="center" vertical="center"/>
    </xf>
    <xf numFmtId="3" fontId="100" fillId="35" borderId="0" xfId="0" applyNumberFormat="1" applyFont="1" applyFill="1" applyAlignment="1">
      <alignment horizontal="left" vertical="center"/>
    </xf>
    <xf numFmtId="166" fontId="84" fillId="35" borderId="12" xfId="0" applyNumberFormat="1" applyFont="1" applyFill="1" applyBorder="1" applyAlignment="1">
      <alignment horizontal="center" vertical="center"/>
    </xf>
    <xf numFmtId="3" fontId="126" fillId="36" borderId="49" xfId="0" applyNumberFormat="1" applyFont="1" applyFill="1" applyBorder="1" applyAlignment="1">
      <alignment vertical="center"/>
    </xf>
    <xf numFmtId="167" fontId="127" fillId="36" borderId="12" xfId="0" applyNumberFormat="1" applyFont="1" applyFill="1" applyBorder="1" applyAlignment="1">
      <alignment horizontal="center" vertical="center"/>
    </xf>
    <xf numFmtId="167" fontId="127" fillId="36" borderId="13" xfId="0" applyNumberFormat="1" applyFont="1" applyFill="1" applyBorder="1" applyAlignment="1">
      <alignment horizontal="center" vertical="center"/>
    </xf>
    <xf numFmtId="0" fontId="128" fillId="36" borderId="12" xfId="0" applyNumberFormat="1" applyFont="1" applyFill="1" applyBorder="1" applyAlignment="1" applyProtection="1">
      <alignment vertical="center" wrapText="1"/>
      <protection locked="0"/>
    </xf>
    <xf numFmtId="182" fontId="129" fillId="36" borderId="13" xfId="0" applyNumberFormat="1" applyFont="1" applyFill="1" applyBorder="1" applyAlignment="1">
      <alignment horizontal="center" vertical="center"/>
    </xf>
    <xf numFmtId="3" fontId="128" fillId="36" borderId="0" xfId="0" applyNumberFormat="1" applyFont="1" applyFill="1" applyAlignment="1">
      <alignment horizontal="left" vertical="center"/>
    </xf>
    <xf numFmtId="3" fontId="128" fillId="36" borderId="12" xfId="0" applyNumberFormat="1" applyFont="1" applyFill="1" applyBorder="1" applyAlignment="1" applyProtection="1">
      <alignment vertical="center"/>
      <protection locked="0"/>
    </xf>
    <xf numFmtId="168" fontId="129" fillId="36" borderId="12" xfId="0" applyNumberFormat="1" applyFont="1" applyFill="1" applyBorder="1" applyAlignment="1" applyProtection="1">
      <alignment horizontal="center"/>
      <protection locked="0"/>
    </xf>
    <xf numFmtId="3" fontId="126" fillId="37" borderId="49" xfId="0" applyNumberFormat="1" applyFont="1" applyFill="1" applyBorder="1" applyAlignment="1">
      <alignment vertical="center"/>
    </xf>
    <xf numFmtId="168" fontId="129" fillId="37" borderId="12" xfId="0" applyNumberFormat="1" applyFont="1" applyFill="1" applyBorder="1" applyAlignment="1">
      <alignment horizontal="center"/>
    </xf>
    <xf numFmtId="167" fontId="129" fillId="37" borderId="12" xfId="0" applyNumberFormat="1" applyFont="1" applyFill="1" applyBorder="1" applyAlignment="1">
      <alignment horizontal="center"/>
    </xf>
    <xf numFmtId="3" fontId="130" fillId="37" borderId="0" xfId="0" applyNumberFormat="1" applyFont="1" applyFill="1" applyAlignment="1">
      <alignment vertical="center"/>
    </xf>
    <xf numFmtId="168" fontId="127" fillId="37" borderId="13" xfId="0" applyNumberFormat="1" applyFont="1" applyFill="1" applyBorder="1" applyAlignment="1">
      <alignment horizontal="center" vertical="center"/>
    </xf>
    <xf numFmtId="167" fontId="127" fillId="37" borderId="12" xfId="0" applyNumberFormat="1" applyFont="1" applyFill="1" applyBorder="1" applyAlignment="1">
      <alignment horizontal="center" vertical="center"/>
    </xf>
    <xf numFmtId="167" fontId="127" fillId="37" borderId="13" xfId="0" applyNumberFormat="1" applyFont="1" applyFill="1" applyBorder="1" applyAlignment="1">
      <alignment horizontal="center" vertical="center"/>
    </xf>
    <xf numFmtId="183" fontId="129" fillId="37" borderId="12" xfId="0" applyNumberFormat="1" applyFont="1" applyFill="1" applyBorder="1" applyAlignment="1">
      <alignment horizontal="center" vertical="center"/>
    </xf>
    <xf numFmtId="187" fontId="129" fillId="37" borderId="12" xfId="0" applyNumberFormat="1" applyFont="1" applyFill="1" applyBorder="1" applyAlignment="1">
      <alignment horizontal="center" vertical="center"/>
    </xf>
    <xf numFmtId="176" fontId="129" fillId="37" borderId="12" xfId="0" applyNumberFormat="1" applyFont="1" applyFill="1" applyBorder="1" applyAlignment="1">
      <alignment horizontal="center" vertical="center"/>
    </xf>
    <xf numFmtId="3" fontId="128" fillId="37" borderId="0" xfId="0" applyNumberFormat="1" applyFont="1" applyFill="1" applyAlignment="1">
      <alignment horizontal="left" vertical="center"/>
    </xf>
    <xf numFmtId="174" fontId="129" fillId="37" borderId="12" xfId="0" applyNumberFormat="1" applyFont="1" applyFill="1" applyBorder="1" applyAlignment="1">
      <alignment horizontal="center" vertical="center"/>
    </xf>
    <xf numFmtId="0" fontId="128" fillId="37" borderId="12" xfId="0" applyNumberFormat="1" applyFont="1" applyFill="1" applyBorder="1" applyAlignment="1" applyProtection="1">
      <alignment wrapText="1"/>
      <protection locked="0"/>
    </xf>
    <xf numFmtId="166" fontId="129" fillId="37" borderId="12" xfId="0" applyNumberFormat="1" applyFont="1" applyFill="1" applyBorder="1" applyAlignment="1">
      <alignment horizontal="center"/>
    </xf>
    <xf numFmtId="182" fontId="129" fillId="37" borderId="13" xfId="0" applyNumberFormat="1" applyFont="1" applyFill="1" applyBorder="1" applyAlignment="1">
      <alignment horizontal="center" vertical="center"/>
    </xf>
    <xf numFmtId="169" fontId="127" fillId="37" borderId="13" xfId="0" applyNumberFormat="1" applyFont="1" applyFill="1" applyBorder="1" applyAlignment="1">
      <alignment horizontal="center" vertical="center"/>
    </xf>
    <xf numFmtId="0" fontId="128" fillId="37" borderId="12" xfId="0" applyNumberFormat="1" applyFont="1" applyFill="1" applyBorder="1" applyAlignment="1" applyProtection="1">
      <alignment vertical="center" wrapText="1"/>
      <protection locked="0"/>
    </xf>
    <xf numFmtId="3" fontId="132" fillId="28" borderId="0" xfId="0" applyNumberFormat="1" applyFont="1" applyFill="1" applyAlignment="1">
      <alignment vertical="center"/>
    </xf>
    <xf numFmtId="3" fontId="133" fillId="28" borderId="49" xfId="0" applyNumberFormat="1" applyFont="1" applyFill="1" applyBorder="1" applyAlignment="1">
      <alignment vertical="center"/>
    </xf>
    <xf numFmtId="3" fontId="134" fillId="28" borderId="13" xfId="0" applyNumberFormat="1" applyFont="1" applyFill="1" applyBorder="1" applyAlignment="1" applyProtection="1">
      <protection locked="0"/>
    </xf>
    <xf numFmtId="168" fontId="135" fillId="28" borderId="12" xfId="0" applyNumberFormat="1" applyFont="1" applyFill="1" applyBorder="1" applyAlignment="1">
      <alignment horizontal="center" vertical="center"/>
    </xf>
    <xf numFmtId="167" fontId="135" fillId="28" borderId="12" xfId="0" applyNumberFormat="1" applyFont="1" applyFill="1" applyBorder="1" applyAlignment="1">
      <alignment horizontal="center" vertical="center"/>
    </xf>
    <xf numFmtId="3" fontId="32" fillId="0" borderId="0" xfId="0" applyNumberFormat="1" applyFont="1" applyFill="1" applyAlignment="1">
      <alignment vertical="center" wrapText="1"/>
    </xf>
    <xf numFmtId="174" fontId="136" fillId="28" borderId="12" xfId="0" applyNumberFormat="1" applyFont="1" applyFill="1" applyBorder="1" applyAlignment="1">
      <alignment horizontal="center" vertical="center"/>
    </xf>
    <xf numFmtId="195" fontId="136" fillId="28" borderId="13" xfId="0" applyNumberFormat="1" applyFont="1" applyFill="1" applyBorder="1" applyAlignment="1" applyProtection="1">
      <alignment horizontal="center" vertical="center"/>
      <protection locked="0"/>
    </xf>
    <xf numFmtId="176" fontId="136" fillId="28" borderId="12" xfId="0" applyNumberFormat="1" applyFont="1" applyFill="1" applyBorder="1" applyAlignment="1">
      <alignment horizontal="center" vertical="center"/>
    </xf>
    <xf numFmtId="3" fontId="137" fillId="28" borderId="0" xfId="0" applyNumberFormat="1" applyFont="1" applyFill="1" applyAlignment="1">
      <alignment horizontal="left" vertical="center"/>
    </xf>
    <xf numFmtId="167" fontId="136" fillId="28" borderId="12" xfId="0" applyNumberFormat="1" applyFont="1" applyFill="1" applyBorder="1" applyAlignment="1">
      <alignment horizontal="center"/>
    </xf>
    <xf numFmtId="186" fontId="136" fillId="28" borderId="43" xfId="0" applyNumberFormat="1" applyFont="1" applyFill="1" applyBorder="1" applyAlignment="1">
      <alignment horizontal="center"/>
    </xf>
    <xf numFmtId="166" fontId="135" fillId="28" borderId="12" xfId="0" applyNumberFormat="1" applyFont="1" applyFill="1" applyBorder="1" applyAlignment="1">
      <alignment horizontal="center" vertical="center"/>
    </xf>
    <xf numFmtId="3" fontId="133" fillId="38" borderId="49" xfId="0" applyNumberFormat="1" applyFont="1" applyFill="1" applyBorder="1" applyAlignment="1">
      <alignment vertical="center"/>
    </xf>
    <xf numFmtId="0" fontId="132" fillId="0" borderId="0" xfId="0" applyFont="1" applyFill="1" applyAlignment="1">
      <alignment horizontal="left" vertical="center"/>
    </xf>
    <xf numFmtId="173" fontId="136" fillId="38" borderId="13" xfId="0" applyNumberFormat="1" applyFont="1" applyFill="1" applyBorder="1" applyAlignment="1">
      <alignment horizontal="center"/>
    </xf>
    <xf numFmtId="3" fontId="137" fillId="38" borderId="0" xfId="0" applyNumberFormat="1" applyFont="1" applyFill="1" applyAlignment="1">
      <alignment horizontal="left" vertical="center"/>
    </xf>
    <xf numFmtId="167" fontId="135" fillId="0" borderId="12" xfId="0" applyNumberFormat="1" applyFont="1" applyFill="1" applyBorder="1" applyAlignment="1">
      <alignment horizontal="center" vertical="center"/>
    </xf>
    <xf numFmtId="167" fontId="135" fillId="38" borderId="12" xfId="0" applyNumberFormat="1" applyFont="1" applyFill="1" applyBorder="1" applyAlignment="1">
      <alignment horizontal="center" vertical="center"/>
    </xf>
    <xf numFmtId="3" fontId="132" fillId="38" borderId="0" xfId="0" applyNumberFormat="1" applyFont="1" applyFill="1" applyAlignment="1">
      <alignment vertical="center"/>
    </xf>
    <xf numFmtId="166" fontId="135" fillId="38" borderId="13" xfId="0" applyNumberFormat="1" applyFont="1" applyFill="1" applyBorder="1" applyAlignment="1">
      <alignment horizontal="center" vertical="center"/>
    </xf>
    <xf numFmtId="169" fontId="135" fillId="38" borderId="12" xfId="0" applyNumberFormat="1" applyFont="1" applyFill="1" applyBorder="1" applyAlignment="1">
      <alignment horizontal="center" vertical="center"/>
    </xf>
    <xf numFmtId="0" fontId="137" fillId="38" borderId="12" xfId="0" applyNumberFormat="1" applyFont="1" applyFill="1" applyBorder="1" applyAlignment="1" applyProtection="1">
      <alignment vertical="center" wrapText="1"/>
      <protection locked="0"/>
    </xf>
    <xf numFmtId="3" fontId="106" fillId="38" borderId="0" xfId="0" applyNumberFormat="1" applyFont="1" applyFill="1" applyAlignment="1">
      <alignment vertical="center"/>
    </xf>
    <xf numFmtId="3" fontId="106" fillId="0" borderId="0" xfId="0" applyNumberFormat="1" applyFont="1" applyFill="1" applyAlignment="1">
      <alignment vertical="center"/>
    </xf>
    <xf numFmtId="3" fontId="54" fillId="0" borderId="0" xfId="0" applyNumberFormat="1" applyFont="1" applyFill="1" applyAlignment="1">
      <alignment vertical="center"/>
    </xf>
    <xf numFmtId="3" fontId="132" fillId="31" borderId="0" xfId="0" applyNumberFormat="1" applyFont="1" applyFill="1" applyAlignment="1">
      <alignment vertical="center"/>
    </xf>
    <xf numFmtId="3" fontId="131" fillId="31" borderId="0" xfId="0" applyNumberFormat="1" applyFont="1" applyFill="1" applyAlignment="1">
      <alignment vertical="center"/>
    </xf>
    <xf numFmtId="185" fontId="135" fillId="31" borderId="13" xfId="0" applyNumberFormat="1" applyFont="1" applyFill="1" applyBorder="1" applyAlignment="1">
      <alignment horizontal="center" vertical="center"/>
    </xf>
    <xf numFmtId="168" fontId="84" fillId="31" borderId="13" xfId="0" applyNumberFormat="1" applyFont="1" applyFill="1" applyBorder="1" applyAlignment="1">
      <alignment horizontal="center" vertical="center"/>
    </xf>
    <xf numFmtId="0" fontId="32" fillId="31" borderId="0" xfId="0" applyFont="1" applyFill="1" applyAlignment="1">
      <alignment vertical="center"/>
    </xf>
    <xf numFmtId="0" fontId="0" fillId="31" borderId="0" xfId="0" applyFill="1"/>
    <xf numFmtId="170" fontId="84" fillId="31" borderId="12" xfId="0" applyNumberFormat="1" applyFont="1" applyFill="1" applyBorder="1" applyAlignment="1">
      <alignment horizontal="center" vertical="center"/>
    </xf>
    <xf numFmtId="3" fontId="132" fillId="39" borderId="0" xfId="0" applyNumberFormat="1" applyFont="1" applyFill="1" applyAlignment="1">
      <alignment vertical="center"/>
    </xf>
    <xf numFmtId="0" fontId="106" fillId="39" borderId="0" xfId="0" applyFont="1" applyFill="1" applyAlignment="1">
      <alignment vertical="center"/>
    </xf>
    <xf numFmtId="0" fontId="0" fillId="39" borderId="0" xfId="0" applyFill="1"/>
    <xf numFmtId="3" fontId="133" fillId="39" borderId="49" xfId="0" applyNumberFormat="1" applyFont="1" applyFill="1" applyBorder="1" applyAlignment="1">
      <alignment vertical="center"/>
    </xf>
    <xf numFmtId="172" fontId="135" fillId="31" borderId="12" xfId="0" applyNumberFormat="1" applyFont="1" applyFill="1" applyBorder="1" applyAlignment="1">
      <alignment horizontal="center" vertical="center"/>
    </xf>
    <xf numFmtId="3" fontId="96" fillId="39" borderId="0" xfId="0" applyNumberFormat="1" applyFont="1" applyFill="1" applyAlignment="1">
      <alignment vertical="center"/>
    </xf>
    <xf numFmtId="167" fontId="136" fillId="39" borderId="12" xfId="0" applyNumberFormat="1" applyFont="1" applyFill="1" applyBorder="1" applyAlignment="1">
      <alignment horizontal="center"/>
    </xf>
    <xf numFmtId="167" fontId="110" fillId="39" borderId="12" xfId="0" applyNumberFormat="1" applyFont="1" applyFill="1" applyBorder="1" applyAlignment="1">
      <alignment horizontal="center"/>
    </xf>
    <xf numFmtId="167" fontId="125" fillId="39" borderId="12" xfId="0" applyNumberFormat="1" applyFont="1" applyFill="1" applyBorder="1" applyAlignment="1">
      <alignment horizontal="center"/>
    </xf>
    <xf numFmtId="3" fontId="100" fillId="39" borderId="0" xfId="0" applyNumberFormat="1" applyFont="1" applyFill="1" applyAlignment="1">
      <alignment horizontal="left" vertical="center"/>
    </xf>
    <xf numFmtId="0" fontId="132" fillId="0" borderId="0" xfId="0" applyFont="1" applyFill="1" applyAlignment="1">
      <alignment vertical="center"/>
    </xf>
    <xf numFmtId="167" fontId="135" fillId="39" borderId="13" xfId="0" applyNumberFormat="1" applyFont="1" applyFill="1" applyBorder="1" applyAlignment="1">
      <alignment horizontal="center" vertical="center"/>
    </xf>
    <xf numFmtId="0" fontId="137" fillId="39" borderId="12" xfId="0" applyNumberFormat="1" applyFont="1" applyFill="1" applyBorder="1" applyAlignment="1" applyProtection="1">
      <alignment vertical="center" wrapText="1"/>
      <protection locked="0"/>
    </xf>
    <xf numFmtId="3" fontId="133" fillId="40" borderId="49" xfId="0" applyNumberFormat="1" applyFont="1" applyFill="1" applyBorder="1" applyAlignment="1">
      <alignment vertical="center"/>
    </xf>
    <xf numFmtId="166" fontId="135" fillId="40" borderId="13" xfId="0" applyNumberFormat="1" applyFont="1" applyFill="1" applyBorder="1" applyAlignment="1">
      <alignment horizontal="center" vertical="center"/>
    </xf>
    <xf numFmtId="182" fontId="136" fillId="40" borderId="13" xfId="0" applyNumberFormat="1" applyFont="1" applyFill="1" applyBorder="1" applyAlignment="1">
      <alignment horizontal="center"/>
    </xf>
    <xf numFmtId="179" fontId="136" fillId="40" borderId="13" xfId="0" applyNumberFormat="1" applyFont="1" applyFill="1" applyBorder="1" applyAlignment="1">
      <alignment horizontal="center" vertical="center"/>
    </xf>
    <xf numFmtId="170" fontId="135" fillId="40" borderId="12" xfId="0" applyNumberFormat="1" applyFont="1" applyFill="1" applyBorder="1" applyAlignment="1">
      <alignment horizontal="center" vertical="center"/>
    </xf>
    <xf numFmtId="0" fontId="1" fillId="40" borderId="12" xfId="0" applyNumberFormat="1" applyFont="1" applyFill="1" applyBorder="1" applyAlignment="1" applyProtection="1">
      <alignment vertical="center" wrapText="1"/>
      <protection locked="0"/>
    </xf>
    <xf numFmtId="167" fontId="135" fillId="40" borderId="13" xfId="0" applyNumberFormat="1" applyFont="1" applyFill="1" applyBorder="1" applyAlignment="1">
      <alignment horizontal="center" vertical="center"/>
    </xf>
    <xf numFmtId="3" fontId="132" fillId="40" borderId="0" xfId="0" applyNumberFormat="1" applyFont="1" applyFill="1" applyAlignment="1">
      <alignment vertical="center"/>
    </xf>
    <xf numFmtId="0" fontId="12" fillId="0" borderId="0" xfId="0" applyFont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6" fillId="27" borderId="0" xfId="0" applyFont="1" applyFill="1" applyAlignment="1">
      <alignment horizontal="center" vertical="center" wrapText="1"/>
    </xf>
    <xf numFmtId="0" fontId="55" fillId="27" borderId="0" xfId="0" applyFont="1" applyFill="1" applyAlignment="1">
      <alignment horizontal="center" vertical="center" wrapText="1"/>
    </xf>
    <xf numFmtId="0" fontId="33" fillId="27" borderId="0" xfId="0" applyFont="1" applyFill="1" applyAlignment="1">
      <alignment horizontal="center" vertical="center" wrapText="1"/>
    </xf>
    <xf numFmtId="3" fontId="116" fillId="31" borderId="0" xfId="0" applyNumberFormat="1" applyFont="1" applyFill="1" applyBorder="1" applyAlignment="1">
      <alignment horizontal="center"/>
    </xf>
    <xf numFmtId="0" fontId="117" fillId="31" borderId="0" xfId="0" applyFont="1" applyFill="1" applyBorder="1" applyAlignment="1">
      <alignment horizontal="center" vertical="center"/>
    </xf>
    <xf numFmtId="0" fontId="87" fillId="27" borderId="0" xfId="0" applyFont="1" applyFill="1" applyAlignment="1">
      <alignment horizontal="center" wrapText="1"/>
    </xf>
    <xf numFmtId="0" fontId="5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9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8" fillId="0" borderId="39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64" fillId="0" borderId="0" xfId="35" applyFont="1" applyFill="1" applyAlignment="1" applyProtection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center" wrapText="1"/>
    </xf>
    <xf numFmtId="0" fontId="0" fillId="0" borderId="47" xfId="0" applyFill="1" applyBorder="1" applyAlignment="1">
      <alignment horizontal="center"/>
    </xf>
    <xf numFmtId="0" fontId="25" fillId="0" borderId="39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</cellXfs>
  <cellStyles count="46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36" builtinId="20" customBuiltin="1"/>
    <cellStyle name="Cím" xfId="41" builtinId="15" customBuiltin="1"/>
    <cellStyle name="Címsor 1" xfId="31" builtinId="16" customBuiltin="1"/>
    <cellStyle name="Címsor 2" xfId="32" builtinId="17" customBuiltin="1"/>
    <cellStyle name="Címsor 3" xfId="33" builtinId="18" customBuiltin="1"/>
    <cellStyle name="Címsor 4" xfId="34" builtinId="19" customBuiltin="1"/>
    <cellStyle name="Ellenőrzőcella" xfId="27" builtinId="23" customBuiltin="1"/>
    <cellStyle name="Ezres" xfId="28" builtinId="3"/>
    <cellStyle name="Figyelmeztetés" xfId="43" builtinId="11" customBuiltin="1"/>
    <cellStyle name="Hivatkozás" xfId="35" builtinId="8"/>
    <cellStyle name="Hivatkozott cella" xfId="37" builtinId="24" customBuiltin="1"/>
    <cellStyle name="Jegyzet" xfId="39" builtinId="10" customBuiltin="1"/>
    <cellStyle name="Jelölőszín 1" xfId="19" builtinId="29" customBuiltin="1"/>
    <cellStyle name="Jelölőszín 2" xfId="20" builtinId="33" customBuiltin="1"/>
    <cellStyle name="Jelölőszín 3" xfId="21" builtinId="37" customBuiltin="1"/>
    <cellStyle name="Jelölőszín 4" xfId="22" builtinId="41" customBuiltin="1"/>
    <cellStyle name="Jelölőszín 5" xfId="23" builtinId="45" customBuiltin="1"/>
    <cellStyle name="Jelölőszín 6" xfId="24" builtinId="49" customBuiltin="1"/>
    <cellStyle name="Jó" xfId="30" builtinId="26" customBuiltin="1"/>
    <cellStyle name="Kimenet" xfId="40" builtinId="21" customBuiltin="1"/>
    <cellStyle name="Magyarázó szöveg" xfId="29" builtinId="53" customBuiltin="1"/>
    <cellStyle name="Normál" xfId="0" builtinId="0"/>
    <cellStyle name="Összesen" xfId="42" builtinId="25" customBuiltin="1"/>
    <cellStyle name="Rossz" xfId="25" builtinId="27" customBuiltin="1"/>
    <cellStyle name="Semleges" xfId="38" builtinId="28" customBuiltin="1"/>
    <cellStyle name="Számítás" xfId="26" builtinId="22" customBuiltin="1"/>
    <cellStyle name="ᨚᨚᨚᨚᨚᨚᨚ" xfId="44"/>
    <cellStyle name="ᨚᨚᨚᨚᨚᨚᨚᨚᨚ_x001a_" xfId="45"/>
  </cellStyles>
  <dxfs count="0"/>
  <tableStyles count="0" defaultTableStyle="TableStyleMedium2" defaultPivotStyle="PivotStyleLight16"/>
  <colors>
    <mruColors>
      <color rgb="FFFF505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2" Type="http://schemas.openxmlformats.org/officeDocument/2006/relationships/image" Target="../media/image1.emf"/><Relationship Id="rId1" Type="http://schemas.openxmlformats.org/officeDocument/2006/relationships/customXml" Target="../ink/ink1.xml"/><Relationship Id="rId6" Type="http://schemas.openxmlformats.org/officeDocument/2006/relationships/image" Target="../media/image3.emf"/><Relationship Id="rId5" Type="http://schemas.openxmlformats.org/officeDocument/2006/relationships/customXml" Target="../ink/ink3.xml"/><Relationship Id="rId4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0.emf"/><Relationship Id="rId1" Type="http://schemas.openxmlformats.org/officeDocument/2006/relationships/customXml" Target="../ink/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516627</xdr:colOff>
      <xdr:row>22</xdr:row>
      <xdr:rowOff>252598</xdr:rowOff>
    </xdr:from>
    <xdr:to>
      <xdr:col>6</xdr:col>
      <xdr:colOff>151685</xdr:colOff>
      <xdr:row>23</xdr:row>
      <xdr:rowOff>839404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87356" y="7561609"/>
          <a:ext cx="3773506" cy="11386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solidFill>
                <a:srgbClr val="FF0000"/>
              </a:solidFill>
            </a:rPr>
            <a:t>A vázlattól sose</a:t>
          </a:r>
          <a:r>
            <a:rPr lang="hu-HU" sz="1100" b="1" baseline="0">
              <a:solidFill>
                <a:srgbClr val="FF0000"/>
              </a:solidFill>
            </a:rPr>
            <a:t> várjuk, hogy megtudjuk mennyi lesz a vége, </a:t>
          </a:r>
          <a:r>
            <a:rPr lang="hu-HU" sz="1100" baseline="0"/>
            <a:t>tele van pontatlanságokkal. Pontosítást ígényel.</a:t>
          </a:r>
        </a:p>
        <a:p>
          <a:r>
            <a:rPr lang="hu-HU" sz="1100" baseline="0"/>
            <a:t>A vázlat ismerkedésre való, ismerkedünk egymással, hisz esetleg hónapokig fogunk együtt dolgozni.</a:t>
          </a:r>
        </a:p>
        <a:p>
          <a:r>
            <a:rPr lang="hu-HU" sz="1100" baseline="0"/>
            <a:t>Ha már komolyra fordult a dolog, no akkor jön a pontosítás, ellenőrzés, akkor már arra törünk, mennyi lesz a vége.</a:t>
          </a:r>
          <a:endParaRPr lang="hu-H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133552</xdr:colOff>
      <xdr:row>6</xdr:row>
      <xdr:rowOff>105376</xdr:rowOff>
    </xdr:from>
    <xdr:to>
      <xdr:col>9</xdr:col>
      <xdr:colOff>413422</xdr:colOff>
      <xdr:row>7</xdr:row>
      <xdr:rowOff>733997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14:cNvPr>
            <xdr14:cNvContentPartPr/>
          </xdr14:nvContentPartPr>
          <xdr14:nvPr macro=""/>
          <xdr14:xfrm>
            <a:off x="10450332" y="1989797"/>
            <a:ext cx="273240" cy="1854372"/>
          </xdr14:xfrm>
        </xdr:contentPart>
      </mc:Choice>
      <mc:Fallback xmlns="">
        <xdr:pic>
          <xdr:nvPicPr>
            <xdr:cNvPr id="3" name="Ink 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417628" y="1976037"/>
              <a:ext cx="338649" cy="1901809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940274</xdr:colOff>
      <xdr:row>14</xdr:row>
      <xdr:rowOff>128388</xdr:rowOff>
    </xdr:from>
    <xdr:to>
      <xdr:col>0</xdr:col>
      <xdr:colOff>946394</xdr:colOff>
      <xdr:row>14</xdr:row>
      <xdr:rowOff>148638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2" name="Ink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14:cNvPr>
            <xdr14:cNvContentPartPr/>
          </xdr14:nvContentPartPr>
          <xdr14:nvPr macro=""/>
          <xdr14:xfrm>
            <a:off x="963134" y="6092151"/>
            <a:ext cx="6120" cy="27000"/>
          </xdr14:xfrm>
        </xdr:contentPart>
      </mc:Choice>
      <mc:Fallback xmlns="">
        <xdr:pic>
          <xdr:nvPicPr>
            <xdr:cNvPr id="32" name="Ink 31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58814" y="6084919"/>
              <a:ext cx="15120" cy="35679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2383187</xdr:colOff>
      <xdr:row>51</xdr:row>
      <xdr:rowOff>36414</xdr:rowOff>
    </xdr:from>
    <xdr:to>
      <xdr:col>2</xdr:col>
      <xdr:colOff>481800</xdr:colOff>
      <xdr:row>52</xdr:row>
      <xdr:rowOff>77720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14:cNvPr>
            <xdr14:cNvContentPartPr/>
          </xdr14:nvContentPartPr>
          <xdr14:nvPr macro=""/>
          <xdr14:xfrm>
            <a:off x="2383187" y="18493747"/>
            <a:ext cx="1815480" cy="617040"/>
          </xdr14:xfrm>
        </xdr:contentPart>
      </mc:Choice>
      <mc:Fallback xmlns="">
        <xdr:pic>
          <xdr:nvPicPr>
            <xdr:cNvPr id="6" name="Ink 5"/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377067" y="18488707"/>
              <a:ext cx="1829880" cy="6249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109694</xdr:colOff>
      <xdr:row>25</xdr:row>
      <xdr:rowOff>53187</xdr:rowOff>
    </xdr:from>
    <xdr:to>
      <xdr:col>2</xdr:col>
      <xdr:colOff>162840</xdr:colOff>
      <xdr:row>25</xdr:row>
      <xdr:rowOff>567987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14:cNvPr>
            <xdr14:cNvContentPartPr/>
          </xdr14:nvContentPartPr>
          <xdr14:nvPr macro=""/>
          <xdr14:xfrm>
            <a:off x="2514227" y="9544320"/>
            <a:ext cx="1365480" cy="51480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2509547" y="9540000"/>
              <a:ext cx="1371240" cy="5223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209187</xdr:colOff>
      <xdr:row>222</xdr:row>
      <xdr:rowOff>0</xdr:rowOff>
    </xdr:from>
    <xdr:to>
      <xdr:col>9</xdr:col>
      <xdr:colOff>410470</xdr:colOff>
      <xdr:row>222</xdr:row>
      <xdr:rowOff>0</xdr:rowOff>
    </xdr:to>
    <xdr:cxnSp macro="">
      <xdr:nvCxnSpPr>
        <xdr:cNvPr id="7" name="Egyenes összekötő nyílla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8450036" y="48781607"/>
          <a:ext cx="3347357" cy="40822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113453</xdr:colOff>
      <xdr:row>96</xdr:row>
      <xdr:rowOff>100753</xdr:rowOff>
    </xdr:from>
    <xdr:to>
      <xdr:col>8</xdr:col>
      <xdr:colOff>238410</xdr:colOff>
      <xdr:row>97</xdr:row>
      <xdr:rowOff>167796</xdr:rowOff>
    </xdr:to>
    <xdr:cxnSp macro="">
      <xdr:nvCxnSpPr>
        <xdr:cNvPr id="5" name="Egyenes összekötő nyíll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6741583" y="13366750"/>
          <a:ext cx="2233084" cy="264584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113453</xdr:colOff>
      <xdr:row>96</xdr:row>
      <xdr:rowOff>100753</xdr:rowOff>
    </xdr:from>
    <xdr:to>
      <xdr:col>8</xdr:col>
      <xdr:colOff>238410</xdr:colOff>
      <xdr:row>97</xdr:row>
      <xdr:rowOff>167796</xdr:rowOff>
    </xdr:to>
    <xdr:cxnSp macro="">
      <xdr:nvCxnSpPr>
        <xdr:cNvPr id="4" name="Egyenes összekötő nyíllal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9836573" y="15269633"/>
          <a:ext cx="2290277" cy="296758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1493173</xdr:colOff>
      <xdr:row>58</xdr:row>
      <xdr:rowOff>33904</xdr:rowOff>
    </xdr:from>
    <xdr:to>
      <xdr:col>8</xdr:col>
      <xdr:colOff>309436</xdr:colOff>
      <xdr:row>75</xdr:row>
      <xdr:rowOff>113529</xdr:rowOff>
    </xdr:to>
    <xdr:cxnSp macro="">
      <xdr:nvCxnSpPr>
        <xdr:cNvPr id="8" name="Egyenes összekötő nyíllal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9789439" y="12945571"/>
          <a:ext cx="2011255" cy="2582813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1143798</xdr:colOff>
      <xdr:row>4</xdr:row>
      <xdr:rowOff>693507</xdr:rowOff>
    </xdr:from>
    <xdr:to>
      <xdr:col>5</xdr:col>
      <xdr:colOff>732685</xdr:colOff>
      <xdr:row>6</xdr:row>
      <xdr:rowOff>596798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8215960" y="2643068"/>
          <a:ext cx="2423075" cy="107780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hu-HU" sz="1100"/>
            <a:t>A</a:t>
          </a:r>
          <a:r>
            <a:rPr lang="hu-HU" sz="1100" baseline="0"/>
            <a:t> piros betűs, sárga anyagok ízlés alapú beszerzések. Kizárólag az Ügyfél személyes közreműködésével szerezhető be.</a:t>
          </a:r>
        </a:p>
        <a:p>
          <a:pPr>
            <a:lnSpc>
              <a:spcPts val="1100"/>
            </a:lnSpc>
          </a:pPr>
          <a:r>
            <a:rPr lang="hu-HU" sz="1100" baseline="0"/>
            <a:t>A legegyszerűbb szokásos módja, ha maga veszi meg, akár ügyfeles bevásárlás keretében is teheti.</a:t>
          </a:r>
        </a:p>
      </xdr:txBody>
    </xdr:sp>
    <xdr:clientData/>
  </xdr:twoCellAnchor>
  <xdr:twoCellAnchor>
    <xdr:from>
      <xdr:col>5</xdr:col>
      <xdr:colOff>113453</xdr:colOff>
      <xdr:row>97</xdr:row>
      <xdr:rowOff>96943</xdr:rowOff>
    </xdr:from>
    <xdr:to>
      <xdr:col>8</xdr:col>
      <xdr:colOff>240315</xdr:colOff>
      <xdr:row>98</xdr:row>
      <xdr:rowOff>159370</xdr:rowOff>
    </xdr:to>
    <xdr:cxnSp macro="">
      <xdr:nvCxnSpPr>
        <xdr:cNvPr id="9" name="Egyenes összekötő nyíllal 4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9839685" y="19871380"/>
          <a:ext cx="1830630" cy="30390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113453</xdr:colOff>
      <xdr:row>97</xdr:row>
      <xdr:rowOff>96943</xdr:rowOff>
    </xdr:from>
    <xdr:to>
      <xdr:col>8</xdr:col>
      <xdr:colOff>240315</xdr:colOff>
      <xdr:row>98</xdr:row>
      <xdr:rowOff>159370</xdr:rowOff>
    </xdr:to>
    <xdr:cxnSp macro="">
      <xdr:nvCxnSpPr>
        <xdr:cNvPr id="11" name="Egyenes összekötő nyíllal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9839685" y="19871380"/>
          <a:ext cx="1830630" cy="30390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1523360</xdr:colOff>
      <xdr:row>69</xdr:row>
      <xdr:rowOff>103986</xdr:rowOff>
    </xdr:from>
    <xdr:to>
      <xdr:col>8</xdr:col>
      <xdr:colOff>340521</xdr:colOff>
      <xdr:row>72</xdr:row>
      <xdr:rowOff>149307</xdr:rowOff>
    </xdr:to>
    <xdr:cxnSp macro="">
      <xdr:nvCxnSpPr>
        <xdr:cNvPr id="12" name="Egyenes összekötő nyíllal 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V="1">
          <a:off x="9827246" y="14047960"/>
          <a:ext cx="1996912" cy="799959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108271</xdr:colOff>
      <xdr:row>11</xdr:row>
      <xdr:rowOff>101015</xdr:rowOff>
    </xdr:from>
    <xdr:to>
      <xdr:col>7</xdr:col>
      <xdr:colOff>516660</xdr:colOff>
      <xdr:row>12</xdr:row>
      <xdr:rowOff>571481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14:cNvPr>
            <xdr14:cNvContentPartPr/>
          </xdr14:nvContentPartPr>
          <xdr14:nvPr macro=""/>
          <xdr14:xfrm>
            <a:off x="8420998" y="4477397"/>
            <a:ext cx="410760" cy="654480"/>
          </xdr14:xfrm>
        </xdr:contentPart>
      </mc:Choice>
      <mc:Fallback xmlns="">
        <xdr:pic>
          <xdr:nvPicPr>
            <xdr:cNvPr id="13" name="Ink 1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387311" y="4452629"/>
              <a:ext cx="475236" cy="710801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Saj&#225;t\Ingatlan\Folyamatban\K&#246;lts&#233;gek\Robi\DOrosz%20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sítés"/>
      <sheetName val="Díj"/>
      <sheetName val="Anyag"/>
    </sheetNames>
    <sheetDataSet>
      <sheetData sheetId="0">
        <row r="3">
          <cell r="C3">
            <v>16900</v>
          </cell>
          <cell r="E3">
            <v>0</v>
          </cell>
        </row>
        <row r="4">
          <cell r="C4">
            <v>0</v>
          </cell>
          <cell r="E4">
            <v>0</v>
          </cell>
        </row>
        <row r="5">
          <cell r="C5">
            <v>223000</v>
          </cell>
          <cell r="E5">
            <v>161000</v>
          </cell>
        </row>
        <row r="6">
          <cell r="C6">
            <v>243500</v>
          </cell>
          <cell r="E6">
            <v>125450</v>
          </cell>
        </row>
        <row r="7">
          <cell r="C7">
            <v>517860</v>
          </cell>
          <cell r="E7">
            <v>515500</v>
          </cell>
        </row>
        <row r="8">
          <cell r="C8">
            <v>0</v>
          </cell>
          <cell r="E8">
            <v>0</v>
          </cell>
        </row>
        <row r="9">
          <cell r="C9">
            <v>109700</v>
          </cell>
          <cell r="E9">
            <v>39000</v>
          </cell>
        </row>
        <row r="10">
          <cell r="C10">
            <v>0</v>
          </cell>
          <cell r="E10">
            <v>218400</v>
          </cell>
        </row>
        <row r="11">
          <cell r="C11">
            <v>0</v>
          </cell>
          <cell r="E11">
            <v>10000</v>
          </cell>
        </row>
        <row r="12">
          <cell r="C12">
            <v>45000</v>
          </cell>
          <cell r="E12">
            <v>0</v>
          </cell>
        </row>
        <row r="13">
          <cell r="C13">
            <v>0</v>
          </cell>
          <cell r="E13">
            <v>0</v>
          </cell>
        </row>
        <row r="14">
          <cell r="C14">
            <v>0</v>
          </cell>
          <cell r="E14">
            <v>0</v>
          </cell>
        </row>
        <row r="15">
          <cell r="C15">
            <v>0</v>
          </cell>
          <cell r="E15">
            <v>5750</v>
          </cell>
        </row>
        <row r="16">
          <cell r="C16">
            <v>106000</v>
          </cell>
          <cell r="E16">
            <v>159400</v>
          </cell>
        </row>
        <row r="17">
          <cell r="C17">
            <v>100800</v>
          </cell>
          <cell r="E17">
            <v>68125</v>
          </cell>
        </row>
      </sheetData>
      <sheetData sheetId="1"/>
      <sheetData sheetId="2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8.46277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14-11-02T22:15:31.770"/>
    </inkml:context>
    <inkml:brush xml:id="br0">
      <inkml:brushProperty name="width" value="0.10583" units="cm"/>
      <inkml:brushProperty name="height" value="0.10583" units="cm"/>
      <inkml:brushProperty name="color" value="#FFFF00"/>
    </inkml:brush>
  </inkml:definitions>
  <inkml:traceGroup>
    <inkml:annotationXML>
      <emma:emma xmlns:emma="http://www.w3.org/2003/04/emma" version="1.0">
        <emma:interpretation id="{3902362C-3102-45F0-97FD-E3355E5D4CC4}" emma:medium="tactile" emma:mode="ink">
          <msink:context xmlns:msink="http://schemas.microsoft.com/ink/2010/main" type="inkDrawing" rotatedBoundingBox="29631,10658 29990,5541 30705,5592 30346,10708" semanticType="callout" shapeName="Other"/>
        </emma:interpretation>
      </emma:emma>
    </inkml:annotationXML>
    <inkml:trace contextRef="#ctx0" brushRef="#br0">329 0 228 0,'0'0'95'0,"0"37"-5"0,0-15-9 16,0-4-39-16,3 7-27 15,-3-4 10-15,5 16 7 16,-5-14-6-16,4 25 4 16,-4-17-2-16,0 26 1 15,-4-12 7-15,4 31 11 16,0-9-18-16,0 16-13 16,0 3-2-16,0 16-3 15,0 9-1-15,0 12 1 0,0 8-1 16,0 11 0-16,0 8-2 15,0 5 2-15,-5 4-4 16,5 3 0-16,-3-10 3 16,-2 9-2-16,0-11-3 15,1 1 1-15,-3-8-2 16,4 2 1-16,-9-7 2 16,5 1-3-16,-1 3 0 15,4-1 2-15,-6-4-4 16,5-4 3-16,-1-1-2 15,2 0-2-15,2-5 1 16,0-2 1-16,1-10-1 0,1-1 1 16,-2-4 0-16,0-9-2 15,2-12 2-15,-1-11 0 16,-3-5-3-16,3-21 3 16,-2-8-2-16,0-15 1 15,2-10 0-15,1-19 1 16,-3 15-3-16,3-15 3 15,0 0-1-15,0 0-1 16,0 0 0-16,0 0 0 16,0 0 0-16,0 0 0 15,0 0 1-15,0 0 1 16,0 0-2-16,0 0 0 16,0 0 0-16,0 0 0 0,10-7 0 15,-10 7 0-15,0 0 0 16,0 0 0-1,0 0 0-15,0 0 0 16,0 0 0-16,0 0 0 0,0 0 0 16,0 0 0-16,0 0 0 15,0 0 0-15,0 0 0 16,0 0 0-16,0 0 0 16,0 0 0-16,0 0 0 15,0 0 0-15,0 0 0 16,0 0 0-16,0 0 0 15,0 0 0-15,0 0 0 16,0 0 0-16,0 0 0 0,0 0 0 16,0 0 0-1,0 0 0-15,0 0 0 16,0 0 0-16,0 0 0 16,0 0 0-16,0 0 0 0,0 0 0 15,0 0 0-15,0 0 0 16,0 0 0-16,0 0 0 15,-6-20 0-15,6 20 0 16,-10-26 0-16,10 26 0 16,-10-33 0-16,5 10 0 15,1-4 0-15,-3-6 0 16,2-2 0-16,-4-4 0 0,3-3 0 16,-1-5 0-16,-2-4 0 15,1-5 0 1,1-3 0-16,2 0 0 15,-2-10 0-15,0-3 0 0,2-1 0 16,4 0 0-16,-3-7 0 16,4 5 0-16,0-2 0 15,-2 4 0-15,1 4 0 16,-3 10 0-16,-2-2 0 16,3 8 0-16,-2 9 0 15,-4 1 0-15,3 4 0 16,0 6 0-16,-1 7 0 15,2-1 0-15,1 13 0 16,4 14 0-16,-9-23 0 16,9 23 0-16,0 0 0 15,0 0 0-15,0 0 0 16,0 0 0-16,0 0 0 0,0 0 0 16,-11 15 0-16,11-15 0 15,-10 31 0-15,4-4 0 16,1 9 0-16,-1 0 0 15,2 16 0-15,1 7 0 16,3 4 0-16,0 7 0 16,0 5 0-16,5 4 0 15,0 1 0-15,-1-1 0 16,0-2 0-16,2-4 0 16,-5-1 0-16,2-1 0 15,-2-6 0-15,1 10 0 16,3-9 0-16,2 0 0 15,4-4 0-15,-7-10 0 0,3 8 0 16,3-12 0-16,-3-6 0 16,-2 1 0-16,-1-11 0 15,1 2 0-15,-4-7 0 16,3-2 0-16,-1-4 0 16,-2-2 0-16,3-2 0 15,-4-17 0-15,3 25 0 16,-3-25 0-16,0 0 0 15,0 0 0-15,0 0 0 16,0 0 0-16,0 0 0 16,0 0 0-16,0 0 0 15,0 0 0-15,17 7 0 16,-17-7 0-16,0 0 0 0,19-19 0 16,-19 19 0-16,20-27 0 15,-6 11 0-15,-4-11 0 16,2 1 0-16,3-12 0 15,1-3 0-15,-1-13 0 16,4-1 0-16,-3-12 0 16,1-2 0-16,2-9 0 15,1-7 0-15,-3-3 0 16,3-1 0-16,1-5 0 16,3-13 0-16,-1-10 0 15,1-5 0-15,-2-11 0 16,1-2 0-16,-2 3 0 15,1-2 0-15,-4 8 0 0,-1 7 0 16,-2 17 0-16,-3 11 0 16,1 16 0-16,-3 10 0 15,1 7 0 1,4 4 0-16,-1 13 0 0,2 5 0 16,4-1 0-16,-4 12 0 15,-1-2 0-15,-2 9 0 16,-13 18 0-16,13-29 0 15,-13 29 0-15,0-20 0 16,0 20 0-16,-14-5 0 16,14 5 0-16,-21 0 0 15,21 0 0-15,-15 0 0 0,15 0 0 16,0 0 0-16,0 0 0 16,0 0 0-1,0 0 0-15,0 0 0 16,0 0 0-16,0 0 0 0,0 0 0 15,0 0 0-15,0 0 0 16,-11 7 0-16,11-7 0 16,0 0 0-16,0 0 0 15,0 0 0-15,0 0 0 16,-3 19 0-16,3-19 0 16,22 20 0-16,-10-5 0 15,4 17 0-15,-18-18-34 16,2 35-40-16</inkml:trace>
  </inkml:traceGroup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8.46277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17-03-25T12:29:26.385"/>
    </inkml:context>
    <inkml:brush xml:id="br0">
      <inkml:brushProperty name="width" value="0.01764" units="cm"/>
      <inkml:brushProperty name="height" value="0.01764" units="cm"/>
    </inkml:brush>
  </inkml:definitions>
  <inkml:traceGroup>
    <inkml:annotationXML>
      <emma:emma xmlns:emma="http://www.w3.org/2003/04/emma" version="1.0">
        <emma:interpretation id="{F6D082FE-C4CB-4835-88E9-33A183DFA10B}" emma:medium="tactile" emma:mode="ink">
          <msink:context xmlns:msink="http://schemas.microsoft.com/ink/2010/main" type="writingRegion" rotatedBoundingBox="2675,16922 2691,16922 2691,16996 2675,16996"/>
        </emma:interpretation>
      </emma:emma>
    </inkml:annotationXML>
    <inkml:traceGroup>
      <inkml:annotationXML>
        <emma:emma xmlns:emma="http://www.w3.org/2003/04/emma" version="1.0">
          <emma:interpretation id="{78EB57D2-6F89-4DEA-AE44-3C92E56E12BB}" emma:medium="tactile" emma:mode="ink">
            <msink:context xmlns:msink="http://schemas.microsoft.com/ink/2010/main" type="paragraph" rotatedBoundingBox="2675,16922 2691,16922 2691,16996 2675,16996" alignmentLevel="1"/>
          </emma:interpretation>
        </emma:emma>
      </inkml:annotationXML>
      <inkml:traceGroup>
        <inkml:annotationXML>
          <emma:emma xmlns:emma="http://www.w3.org/2003/04/emma" version="1.0">
            <emma:interpretation id="{E2419970-996B-4405-B01F-E760B45D9826}" emma:medium="tactile" emma:mode="ink">
              <msink:context xmlns:msink="http://schemas.microsoft.com/ink/2010/main" type="line" rotatedBoundingBox="2675,16922 2691,16922 2691,16996 2675,16996"/>
            </emma:interpretation>
          </emma:emma>
        </inkml:annotationXML>
        <inkml:traceGroup>
          <inkml:annotationXML>
            <emma:emma xmlns:emma="http://www.w3.org/2003/04/emma" version="1.0">
              <emma:interpretation id="{33BB853D-39E8-4F70-A942-252B2C3F6448}" emma:medium="tactile" emma:mode="ink">
                <msink:context xmlns:msink="http://schemas.microsoft.com/ink/2010/main" type="inkWord" rotatedBoundingBox="2675,16922 2691,16922 2691,16996 2675,16996"/>
              </emma:interpretation>
            </emma:emma>
          </inkml:annotationXML>
          <inkml:trace contextRef="#ctx0" brushRef="#br0">16 37 658 0,'0'-12'174'0,"-7"-1"-13"15,1 1-165-15,6 12-26 16,0 0-102-16,0 15-36 15,0-2-10-15,0-1-14 16,-3 3-15-16</inkml:trace>
        </inkml:traceGroup>
      </inkml:traceGroup>
    </inkml:traceGroup>
  </inkml:traceGroup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9.46118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22-05-28T08:03:57.702"/>
    </inkml:context>
    <inkml:brush xml:id="br0">
      <inkml:brushProperty name="width" value="0.02646" units="cm"/>
      <inkml:brushProperty name="height" value="0.02646" units="cm"/>
    </inkml:brush>
  </inkml:definitions>
  <inkml:traceGroup>
    <inkml:annotationXML>
      <emma:emma xmlns:emma="http://www.w3.org/2003/04/emma" version="1.0">
        <emma:interpretation id="{96C0438C-3CE1-46C0-9A52-D858D4B22B4B}" emma:medium="tactile" emma:mode="ink">
          <msink:context xmlns:msink="http://schemas.microsoft.com/ink/2010/main" type="writingRegion" rotatedBoundingBox="6581,51542 11617,51363 11674,52981 6638,53159"/>
        </emma:interpretation>
      </emma:emma>
    </inkml:annotationXML>
    <inkml:traceGroup>
      <inkml:annotationXML>
        <emma:emma xmlns:emma="http://www.w3.org/2003/04/emma" version="1.0">
          <emma:interpretation id="{68F97DCC-97AF-4983-A276-598821E533CA}" emma:medium="tactile" emma:mode="ink">
            <msink:context xmlns:msink="http://schemas.microsoft.com/ink/2010/main" type="paragraph" rotatedBoundingBox="6581,51542 11617,51363 11674,52981 6638,53159" alignmentLevel="1"/>
          </emma:interpretation>
        </emma:emma>
      </inkml:annotationXML>
      <inkml:traceGroup>
        <inkml:annotationXML>
          <emma:emma xmlns:emma="http://www.w3.org/2003/04/emma" version="1.0">
            <emma:interpretation id="{C258344F-A293-4597-AAA3-46BBA466B074}" emma:medium="tactile" emma:mode="ink">
              <msink:context xmlns:msink="http://schemas.microsoft.com/ink/2010/main" type="line" rotatedBoundingBox="6581,51542 11617,51363 11674,52981 6638,53159"/>
            </emma:interpretation>
          </emma:emma>
        </inkml:annotationXML>
        <inkml:traceGroup>
          <inkml:annotationXML>
            <emma:emma xmlns:emma="http://www.w3.org/2003/04/emma" version="1.0">
              <emma:interpretation id="{37CBC3D4-18E9-4809-B673-733E0FB575AA}" emma:medium="tactile" emma:mode="ink">
                <msink:context xmlns:msink="http://schemas.microsoft.com/ink/2010/main" type="inkWord" rotatedBoundingBox="6581,51542 11617,51363 11674,52981 6638,53159"/>
              </emma:interpretation>
            </emma:emma>
          </inkml:annotationXML>
          <inkml:trace contextRef="#ctx0" brushRef="#br0">507 46 258 0,'0'0'146'0,"0"-12"-46"15,0 12-86-15,0 0-4 16,-14-17 2-16,14 17 0 16,-20-11-1-16,7 2 2 15,-4 9-2-15,-5-4 0 0,5 4 2 16,-13 0-2-16,2 3 0 15,-3 5-4-15,-4 5 1 16,1 6-3-16,1 1 4 16,-1 1-6-16,0 7 2 15,7 0-4-15,-2 4 2 16,6-1-4-16,-1 6 3 16,10 0-5-16,-1-4 3 15,7 4 0-15,3 0-1 16,5-5 2-16,0 1-1 15,5-6 2-15,8-1-4 16,5-1 6-16,1-5-6 0,2-5 6 16,3-7-1-16,-2-2 4 15,4-1-1-15,-7-5 7 16,3 0-1-16,-6-9 2 16,2 3 1-16,-18 6-3 15,23-19 3-15,-18 5-2 16,-5 14-1-16,4-23-6 15,-4 23 7-15,0-19-7 16,0 19 3-16,-20-12-6 16,20 12 3-16,-29-5-8 15,12 5 4-15,-2 1 1 16,-3 8-6-16,1 3 4 16,-6 0-6-16,5 4 3 0,-3-1-14 15,10 11-11-15,-10-15-35 16,25 10-54-16,8 6-59 15,-8-27-14-15,21 33-4 16</inkml:trace>
          <inkml:trace contextRef="#ctx0" brushRef="#br0" timeOffset="2459.64">591 350 170 0,'1'12'130'16,"-14"-18"0"-16,13 6-90 15,0 0-65-15,0 0 4 16,1 9 7-16,-1-9 9 16,12 16 12-16,-12-16 1 15,23 6 2-15,-5-5 2 16,3-1 2-16,1 0-2 15,2 0-1-15,0 0-4 0,2-6 4 16,-2 1 0-16,0 1 3 16,-5-3 2-16,3 3 1 15,-22 4 1-15,31-17 1 16,-24 5-2-16,-7 12-3 16,15-25-1-16,-11 8-6 15,-4 2-1-15,0 0-2 16,0 4-2-16,-7-3-2 15,7 14-1-15,-22-16-1 16,22 16-2-16,-26 0 1 16,11 4 0-16,-3 8-1 15,2 6 1-15,0 4 1 16,3 3-4-16,0 4 5 16,3 1 3-16,1 2-3 0,4-5 2 15,3 1-5 1,2-2 2-16,0-4-5 15,4-1 0-15,1-7-9 0,6-3 0 16,-11-11-2-16,22 16 1 16,-8-16 1-16,4 0 3 15,1-16 0-15,5 1 5 16,5-11 6-16,0-2 1 16,5-8 5-16,0-2 1 15,7 0 3-15,-3 1 2 16,4 0 2-16,-8 10-1 15,6 1 0-15,-7 4-1 0,3 7-3 16,-8 9-3 0,2-1-2-16,-5 5 2 15,-6 2 1-15,-4 4 2 16,-4 11 2-16,-11-15 1 0,4 32 1 16,-5-14-1-16,-8 6 3 15,-9-3-6-15,1 1 0 16,-7 2-5-16,0 0 1 15,0-6 3-15,2 3-4 16,-5-6 1-16,4 2-3 16,1-6 3-16,3 0-4 15,5-1 2-15,1-5-7 16,13-5-7-16,-17 4 0 0,17-4-1 16,0 0 3-1,0 0-1-15,0 0 0 16,0-10 2-16,0 10 4 0,0 0 4 15,23-14 3-15,-23 14-2 16,28 0 0-16,-13 4-1 16,4 1 1-16,-1 6 0 15,5 0 1-15,-3 0 1 16,4-1 2-16,1 1 2 16,0-2 3-16,-1-7 1 15,5 1 2-15,-4-3-2 16,-1-4 1-16,7-6-1 0,-5-3-1 15,2-4-5 1,-1-1 3-16,1-3-2 16,-3 0 2-16,-6-3-3 15,3 3 1-15,-7-3-5 0,-2 2 0 16,-4 4-3-16,-8-7-5 16,5 11 1-16,-6-4-2 15,0 18-2-15,0-22 1 16,0 22 1-16,0 0 3 15,-16 0 4-15,16 0 1 16,-11 22-1-16,6-1 1 16,4-1 2-16,1 9-2 15,0 1 1-15,0 2-3 16,7-5 3-16,4 4-2 16,4-4 3-16,-2-4-2 15,-1-6 1-15,5-2-1 16,-17-15-2-16,20 23-6 0,-20-23-3 15,19 7-3-15,-19-7-3 16,0 0-5-16,17-3-5 16,-17 3-2-1,13-22 7-15,-9 6 4 0,5-2 10 16,0-3 8-16,3-3 3 16,1-4 9-16,-2 2 7 15,3-1 8-15,-4 0 1 16,6 7 3-16,-8-4-1 15,6 8 6-15,-10-2 1 16,-4 18 0-16,10-18 1 16,-10 18-3-16,0 0-2 15,0 0-4-15,0 0-6 0,0 0-4 16,0 0-5-16,12 10 0 16,-12-10-2-16,0 0 2 15,0 12 1-15,0-12 1 16,0 0 1-16,1 19 0 15,-1-19-2-15,0 0-2 16,15 13-3-16,-15-13-3 16,25 9-4-16,-10-9-1 15,8 2-5-15,-1-2-9 16,9 0-24-16,-9-18-59 16,12 7-77-16,6 7-18 15,-14-6-9-15</inkml:trace>
          <inkml:trace contextRef="#ctx0" brushRef="#br0" timeOffset="5247.5">2337 912 229 0,'42'-33'173'16,"-17"-24"-9"-16,17 2-84 15,-6 6-41-15,-8-9-10 0,6 10-14 16,-11 1-10-16,2 8 2 16,-11 6-6-16,-2 2 5 15,0 11-8 1,-11 2 3-16,-1 18-4 0,4-17 1 16,-4 17-2-16,0 0 0 15,-10 14 3-15,-8 10-4 16,4-1 4-16,-7 8-6 15,0 1 6-15,-1 9-4 16,8-1 6-16,-3 3-3 16,12-6-1-16,5-4 2 15,1 3-3-15,17-10 6 16,3-5-2-16,8-7 4 0,1-6 1 16,8-8 1-1,-4-8 3-15,4-8 0 16,-1-13 3-16,1 1 0 0,-8-9 5 15,-2 2-1-15,-11-4 3 16,4 8 1-16,-12-7-6 16,-2 10 6-16,-7 3-7 15,-1 8 3-15,-13 0-10 16,14 17 1-16,-22-15-9 16,22 15 1-16,-19-6 3 15,19 6-7-15,-17 0-2 16,17 0 0-16,0 0 0 15,0 0 1-15,0 0 4 0,11 8-5 16,10 1 1-16,-3-3-1 16,11 5 3-1,2-5-8-15,12 9 6 16,-2-6-6-16,7-3 3 0,-3 0 3 16,3-3 1-16,-3-3 2 15,-3 0 4-15,-2-10 5 16,-7-6-4-16,-7-3 9 15,-8-3-4-15,-2 0 4 16,-14-5-4-16,0 2 4 16,-6-1-3-16,-7 9 0 15,-10 1-2-15,-2 6-5 16,-5 10-5-16,-6 0-3 0,2 10-3 16,-3 6-1-1,7 11 1-15,-1-1-1 16,11 10 2-16,2-8-2 15,8 4 8-15,6-6-3 0,2 0 7 16,6-4-4-16,11-11 4 16,0-1-1-16,6-8 4 15,5-2-1-15,5-11 0 16,2-6-1-16,3-7-4 16,-3-5 4-16,0-3-4 15,-3-6 5-15,-11 0-1 16,-1 7 6-16,-13-1-1 15,-2 5 5-15,-5 5 1 16,-5 7-3-16,-7 3-3 16,12 12-6-16,-18-9-6 15,18 9-4-15,-16 0-3 0,16 0-2 16,0 0 0-16,0 0 3 16,0 0 3-16,0 0 4 15,-7 7 6-15,7-7 3 16,0 0 3-16,0 0 3 15,0 0 1-15,0 0-1 16,0 0 0-16,0 0-1 16,0 0-1-16,0 0-2 15,0 0-2-15,0 0-3 16,0 0-2-16,0 0 0 16,0 0 0-16,0 0 1 15,0 0 0-15,0 0 1 16,0 0 1-16,0 0 2 0,0 0 0 15,0 0 1-15,0 0 0 16,0 0 0-16,0 0-1 16,0 0-2-16,0 0 0 15,0 0 0-15,0 0-2 16,0 0 0-16,0 0 0 16,0 0 0-16,0 0 0 15,0 0 1-15,0 0 0 16,0 0-1-16,0 0 0 15,0 18 1-15,0-18-2 16,2 16 1-16,-2-16-1 16,11 18 1-16,-11-18-2 15,20 25 3-15,-6-14-2 0,2 1-1 16,4-1 0-16,1 2 0 16,1 0-1-16,3 4 1 15,-1-5-2 1,1 1 0-16,1-2 1 0,-1-4 1 15,5-4 1-15,-3-3 0 16,8-11 0-16,3-12 0 16,0-6 3-16,6-3-3 15,-3-10 4-15,3-3-3 16,-4-1 1-16,-3-2-1 16,-5 0 2-16,-11 5-2 15,-3 4 0-15,-6 3-2 16,-9 5 2-16,-3 6-3 0,-6 5 1 15,-9 6-3 1,-4 8 1-16,-1 1-1 16,-4 5 0-16,-1 15 1 15,0 6-1-15,-1 11 1 0,0 7-1 16,-1 6 3-16,2 7-3 16,1 5 4-16,5 3-3 15,-5-2 3-15,12 2 1 16,-1-2-2-16,6-2 1 15,7-7-3-15,0-1 3 16,9-10-4-16,7 0 5 16,5-8-5-16,4-8 1 15,7-11 3-15,5-5 0 16,7-6 0-16,4-14 2 16,3-10-1-16,5-7-3 15,5-12 4-15,-1-11-3 16,-3-4 2-16,-1-6-3 0,-6-12 3 15,-3-2-1-15,-5-4 1 16,-5-3 2-16,-5 2-3 16,-2 2-2-16,-5 3 3 15,-9 9-3-15,1 5 4 16,-9 18-4-16,-4 2 5 16,-2 16-3-16,-2 8 1 15,0 20 1-15,-6-15-2 0,6 15-1 16,-17 22 0-16,5 10 3 15,2 4-6 1,-2 13 4-16,2 9-3 16,5 10 3-16,-1 9-2 0,3 3 2 15,3 4-2-15,0 1-3 16,0-8 7-16,6 1-1 16,-2-9 0-16,0-13 2 15,2-9-3-15,-2-11 4 16,1-8-3-16,-3-8 5 15,1-7-5-15,-3-13-1 16,0 0 1-16,0 0 0 16,0 0 1-16,-5-22-5 15,-4 1 6-15,-5-1-5 16,-2-6 5-16,-8-2-2 16,3 2 5-16,-2 1-2 15,-4 2 2-15,2 7 3 0,4 2-1 16,-1 1 1-16,8 6-2 15,14 9-1-15,-23-6-2 16,23 6 0-16,0 0-1 16,0 0 0-16,15-11 0 15,7 9 1-15,13-1-1 16,9-2 0-16,9-1 0 16,9 1-1-16,6 2-3 15,13 3-10-15,-14-9-39 16,17 4-134-16,-17 16-10 15,-22 0-11-15,-8 9-19 16</inkml:trace>
          <inkml:trace contextRef="#ctx0" brushRef="#br0" timeOffset="7512.01">5194-786 412 0,'0'0'162'0,"-2"15"-36"16,2-15-124-16,0 15-4 15,0 0 0-15,5 4 3 16,4 7-1-16,0 7 0 16,-1 4-3-16,0 5 3 15,2 9-5-15,-3 3 3 16,4 11-9-16,-7-1-25 0,10 18-45 15,-3 12-78 1,-11-21-7-16,10 21-9 16</inkml:trace>
          <inkml:trace contextRef="#ctx0" brushRef="#br0" timeOffset="8299.53">5337 544 361 0,'0'0'169'0,"0"0"-20"16,-5-28-120-16,5 28-13 15,-3-21-8-15,3 21 3 0,-8-18-6 16,8 18 3-1,0 0 0-15,-17-5 0 16,17 5-1-16,-19 12-1 16,8 3 3-16,0 2-9 0,4-2 2 15,-1 7-6-15,6-7 0 16,2-1 0-16,0-14 3 16,9 20 0-16,5-17 3 15,7-3 3-15,-1-3 0 16,6-8 4-16,-1-1 0 15,2-4 4-15,-8 1-5 16,4-2 8-16,-10 2-4 16,-13 15 4-16,14-23-5 15,-14 23 2-15,0 0-3 16,0-15 0-16,0 15-2 16,-17-1-3-16,17 1-2 15,-27 0-2-15,15 0 0 0,-4 2 0 16,16-2 3-16,-22 11-4 15,22-11 0-15,-18 10 0 16,18-10 3-16,0 0-3 16,0 0-2-16,0 0-1 15,0 0-2-15,9 8 4 16,-9-8 2-16,27-8 1 16,-12-6-1-16,1 1 5 15,-4 1 3-15,7 2 1 16,-19 10 2-16,14-20-3 15,-14 20-1-15,0 0-4 16,0 0-5-16,-12-1-11 16,3 18-31-16,-21-13-93 0,5 13-50 15,3 4-16-15,-8-10-17 16</inkml:trace>
        </inkml:traceGroup>
      </inkml:traceGroup>
    </inkml:traceGroup>
  </inkml:traceGroup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9.46118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22-06-23T04:07:36.454"/>
    </inkml:context>
    <inkml:brush xml:id="br0">
      <inkml:brushProperty name="width" value="0.01764" units="cm"/>
      <inkml:brushProperty name="height" value="0.01764" units="cm"/>
    </inkml:brush>
  </inkml:definitions>
  <inkml:traceGroup>
    <inkml:annotationXML>
      <emma:emma xmlns:emma="http://www.w3.org/2003/04/emma" version="1.0">
        <emma:interpretation id="{9877F6B1-19C5-467A-949F-A64253C23906}" emma:medium="tactile" emma:mode="ink">
          <msink:context xmlns:msink="http://schemas.microsoft.com/ink/2010/main" type="writingRegion" rotatedBoundingBox="6933,26638 10710,26347 10811,27663 7034,27953"/>
        </emma:interpretation>
      </emma:emma>
    </inkml:annotationXML>
    <inkml:traceGroup>
      <inkml:annotationXML>
        <emma:emma xmlns:emma="http://www.w3.org/2003/04/emma" version="1.0">
          <emma:interpretation id="{E9A608C2-C279-4E06-8D3D-FA20A2FFC769}" emma:medium="tactile" emma:mode="ink">
            <msink:context xmlns:msink="http://schemas.microsoft.com/ink/2010/main" type="paragraph" rotatedBoundingBox="6933,26638 10710,26347 10811,27663 7034,27953" alignmentLevel="1"/>
          </emma:interpretation>
        </emma:emma>
      </inkml:annotationXML>
      <inkml:traceGroup>
        <inkml:annotationXML>
          <emma:emma xmlns:emma="http://www.w3.org/2003/04/emma" version="1.0">
            <emma:interpretation id="{9D5E4BE4-CAC6-49CB-9840-9F10256B1B5B}" emma:medium="tactile" emma:mode="ink">
              <msink:context xmlns:msink="http://schemas.microsoft.com/ink/2010/main" type="line" rotatedBoundingBox="6933,26638 10710,26347 10811,27663 7034,27953"/>
            </emma:interpretation>
          </emma:emma>
        </inkml:annotationXML>
        <inkml:traceGroup>
          <inkml:annotationXML>
            <emma:emma xmlns:emma="http://www.w3.org/2003/04/emma" version="1.0">
              <emma:interpretation id="{6B8C4B60-D591-4849-8B76-01130BC8CAA4}" emma:medium="tactile" emma:mode="ink">
                <msink:context xmlns:msink="http://schemas.microsoft.com/ink/2010/main" type="inkWord" rotatedBoundingBox="6933,26638 10710,26347 10811,27663 7034,27953"/>
              </emma:interpretation>
            </emma:emma>
          </inkml:annotationXML>
          <inkml:trace contextRef="#ctx0" brushRef="#br0">190 34 151 0,'-18'-34'168'16,"18"34"-10"-16,0 0-95 15,-26 0-13-15,19 21-14 16,-8 2-19-16,10 16-7 16,-1 12-7-16,1 9-10 15,5 9-1-15,0 6-5 16,0 8-1-16,5-3-3 16,6 5 1-16,-4-8-3 15,8-6 1-15,-5-12 8 16,4-5-3-16,1-12 5 15,-2-15 6-15,-2-10 6 16,4-17 4-16,-15 0 0 0,22-26 4 16,-7-7-3-16,-3-10 5 15,0-1-1-15,1-15 5 16,-2 4-3-16,-4-9 6 16,3 4 0-16,-10-3 0 15,0 9 3-15,-9-6-2 16,1 15 2-16,-16-3-5 15,7 12 3-15,-15 1-5 16,8 15-3-16,-10 2 2 16,8 14-4-16,-10 0 0 15,10 5-3-15,-1 10-1 16,7 5-4-16,0 2-4 16,7 1-4-16,8 7-6 0,0-8-15 15,14 14-21-15,-7-17-24 16,30 18-25-16,-12-12-21 15,18 7-33 1,13 10-38-16,-7-13 11 0</inkml:trace>
          <inkml:trace contextRef="#ctx0" brushRef="#br0" timeOffset="1562.58">874 301 349 0,'-33'0'169'0,"17"8"-14"15,-13 2-129-15,-2-6-4 16,7 6-12-16,0 2-9 15,-3 1-3-15,5 1 0 16,4 3-1-16,2 4 1 16,8 0 0-16,4 3-1 15,4 1-2-15,5 3-1 16,7-7 0-16,9 10-3 16,3-9 0-16,1 0-2 15,2-6 1-15,3-5-1 16,2-10 4-16,0-1 4 15,-2-11 2-15,-4-7 5 16,1-3 3-16,-3-10 7 0,-4 9 1 16,-5-7 4-16,-3 10 1 15,-9-6 1-15,3 11-1 16,-6-1-1-16,0 15-4 16,-10-18-4-16,10 18-3 15,-11-14-4-15,11 14-1 16,0 0-5-16,-16-16 3 15,16 16-5-15,0-17 2 0,0 17-7 16,10-31 5 0,5 18-6-16,-1-7 3 15,12 1-2-15,-2-2 4 16,6-1-3-16,-3-2 5 16,0 4 4-16,-3-2-1 0,-4-3 3 15,-2 3-2-15,-3-4 0 16,-4 0-4-16,-6-1 1 15,0 0-2-15,1 4 1 16,-6-1-2-16,2 6 2 16,-2 1 0-16,0 17 3 15,0-15 1-15,0 15 3 16,0 0 0-16,0 0 0 16,0 0 3-16,0 0-1 15,-9-15-1-15,9 15 0 16,0 0-1-16,-9-12-1 15,9 12 1-15,0 0-2 0,0 0-2 16,-17-17 0-16,17 17-1 16,0 0 1-16,-8-14-1 15,8 14 3-15,-1-12 0 16,1 12 3-16,0-16 0 16,0 16 1-16,0-18 1 15,0 18-2-15,0-20 1 16,0 20-1-16,0-20-2 15,0 20 0-15,0-20-2 16,0 20 0-16,-5-20 0 16,5 20 2-16,-10-16-1 15,10 16 2-15,-22-10 0 16,7 8 0-16,0 2 0 0,-2 8-1 16,0 9 0-16,0 8-2 15,2 7 2-15,2 11-5 16,5 5 3-16,-2 11-5 15,6 3 4-15,4 7-1 16,0 2-3-16,10 1 3 16,6-4-3-16,12 0 1 15,-1-13-4-15,13 3 0 16,1-13-5-16,5-5 0 16,-1-16 0-16,6-3-2 15,-6-14 1-15,7-4 3 16,-8-13 0-16,-1-15 7 15,-5-11 4-15,1-15 0 0,-1-6 5 16,-6-11 2-16,2-3 0 16,-10-9-1-16,0 0 2 15,-7-5-3 1,-4 5-4-16,-4 1 4 0,-8 0-5 16,-1 8-4-16,-4 6 0 15,-9 13-2-15,-3 8 4 16,-6 11-5-16,-2 7 7 15,0 19-6-15,2 7 7 16,2 11 4-16,5 22-5 16,4 7 5-16,2 12-5 15,8 13 2-15,1 11-5 16,10 13-2-16,2-1-5 0,11 13-9 16,-8-8-2-16,14 9-1 15,-9-12 0 1,10-3 1-16,-12-21 3 15,2-8 8-15,-6-14 4 0,-2-19 11 16,-12-25 3-16,0 0 2 16,9-20 0-16,-14-23 2 15,-5-5-1-15,-12-14-1 16,4 0 3-16,-13-9 2 16,7 11 6-16,-11-4 1 15,12 18 3-15,-9 1-1 16,12 17-1-16,-4 2 0 0,13 11-9 15,11 15-4 1,0 0-5-16,0 0-4 16,0 0-2-16,21 6-9 15,11-3-10-15,17 8-24 16,-5-16-67-16,11-5-68 0,26 3-14 16,-8-19-13-16</inkml:trace>
          <inkml:trace contextRef="#ctx0" brushRef="#br0" timeOffset="2109.47">2367 614 435 0,'0'0'176'16,"-23"-22"-14"-16,21-15-128 16,-6 6-29-16,8-7-6 15,0-7-5-15,0-2-3 0,8-9 2 16,0-1-1-16,1-8 5 16,1 1 1-16,3-2 5 15,-2 1 7-15,1 7 0 16,-4 0 7-16,7 18-3 15,-11-3 2-15,10 19-1 16,-11 2-1-16,-3 22-4 16,17 0-3-16,-8 20-1 15,0 17-6-15,-1 9-1 16,4 16-8-16,-2 5-3 16,11 22-13-16,-14-9-15 15,23 19-16-15,-21-24-14 16,25 21-28-16,-20-25-33 0,5-8-52 15,12 2-3-15</inkml:trace>
          <inkml:trace contextRef="#ctx0" brushRef="#br0" timeOffset="2609.5">2758 12 326 0,'0'-46'180'16,"-11"0"-11"-16,-1 5-100 16,12 41-24-16,-2-29-22 15,2 29-15-15,11 4-10 0,-2 14-5 16,6 15-4-16,-4 3 4 16,1 9-5-16,-2 0 6 15,0 1-3-15,-3-2 5 16,1-5-2-16,0-9 5 15,2-10-2-15,4-8 2 16,2-9-2-16,5-3 1 16,5-9 0-16,-2-5 2 15,3-3 2-15,3 0 1 16,-1 1 3-16,-2 6 0 16,0-3 3-16,2 12-2 15,-2-2 1-15,2 3 2 0,-8 9 0 16,4 9 0-16,-12 0 0 15,6 7 1 1,-17 7 3-16,2 6-5 16,-8-2 3-16,-5 7-5 15,-14-8 4-15,0 7-7 0,-9-10 2 16,0-5-6-16,-2-10-2 16,-8-5-5-16,3-3-7 15,-7-9-10-15,19 11-66 16,-6-7-83-16,-4-4-14 15,18 13-12-15,-10-4-4 16</inkml:trace>
          <inkml:trace contextRef="#ctx0" brushRef="#br0" timeOffset="3750.21">3390 89 303 0,'5'12'157'0,"-5"-12"-10"16,0 0-139-16,10 27-12 15,12-5-11 1,-2 0-7-16,12 1 1 16,-9-4-1-16,9-5 9 0,-8-9 12 15,3-5 9-15,1-8 9 16,-3-18 6-16,2-5 4 16,-14-12 0-16,14 1-2 15,-16-7-4-15,2 7-9 16,-9-3 2-16,-1 9-4 15,-3 1 4-15,-10 15-2 16,-9 3 3-16,-5 17-1 0,-8 0 2 16,4 15-2-16,-4 7-2 15,6 13 0-15,-4 4-5 16,12 6 0 0,4 4-6-16,10 2 0 0,8-2-1 15,17-3-3-15,13-5-4 16,7-13-7-16,16-6-22 15,3-22-88-15,6-18-43 16,16-6-18-16,-5-35-9 16</inkml:trace>
        </inkml:traceGroup>
      </inkml:traceGroup>
    </inkml:traceGroup>
  </inkml:traceGroup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8.46277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14-11-02T21:57:25.388"/>
    </inkml:context>
    <inkml:brush xml:id="br0">
      <inkml:brushProperty name="width" value="0.10583" units="cm"/>
      <inkml:brushProperty name="height" value="0.10583" units="cm"/>
      <inkml:brushProperty name="color" value="#00B0F0"/>
    </inkml:brush>
  </inkml:definitions>
  <inkml:trace contextRef="#ctx0" brushRef="#br0">405 0 174 0,'0'0'117'16,"0"0"-7"-16,0 0-9 15,0 0-12-15,0 0-13 0,0 0-18 16,0 0-10-16,0 24-9 16,0-24-9-16,2 42-7 15,-2-18-6-15,4 21-2 16,-4-6-5-16,5 15 5 15,-5 0-8-15,0 10 2 16,0-1-4-16,0 3 5 16,-5 0-7-16,4 6 1 15,-4-5 2-15,5 1-5 16,-1-2 4-16,0 2-3 16,-2-7 5-16,3 8-6 15,-2-13 5-15,-1 10-2 16,-2-8-3-16,0 7 4 0,-2-9-3 15,3-5 1-15,-4 1-5 16,5-6 1-16,-2-4 1 16,2-1 1-1,0-1-1-15,3-4-3 0,-1-1 7 16,1 0-5-16,0-8 4 16,0 5-1-16,0-5 3 15,0 0-5-15,0-8 5 16,0-19-5-16,0 25-1 15,0-25 1-15,0 0 2 16,0 0-4-16,0 0 1 16,0 0 1-16,0 0-1 0,0 0 2 15,0 0 0 1,2 15 0-16,-2-15 0 16,0 0 3-16,0 0-2 15,0 0-2-15,0 0 0 0,0 0 0 16,0 0 0-16,0 0 0 15,0 0 0-15,0 0 0 16,0 0 0-16,0 0 0 16,0 0 0-16,0 0 0 15,0 0 0-15,0 0 0 16,0 0 0-16,0 0 0 16,0 0 0-16,0 0 0 15,0 0 0-15,0 0 0 16,0 0 0-16,0 0 0 15,0 0 0-15,0 0 0 16,-7 3 0-16,7-3 0 16,-10-13 0-16,3-6 0 0,-3 2 0 15,-3-6 0-15,0-7 0 16,-2 3 0-16,-3-3 0 16,2-2 0-16,-1-14 0 15,3 6 0-15,-4-14 0 16,3 0 0-16,-2-11 0 15,-2-1 0-15,2-1 0 16,-1 0 0-16,0 9 0 16,0 2 0-16,1 14 0 15,-1 12 0-15,7 4 0 16,0 6 0-16,11 20 0 16,-11-26 0-16,11 26 0 15,-5-29 0-15,5 12 0 0,0 3 0 16,0 14 0-16,0-27 0 15,0 27 0-15,0 0 0 16,0-14 0-16,0 14 0 16,0 0 0-16,0 0 0 15,0 0 0-15,0 0 0 16,6 14 0-16,-6-14 0 16,17 33 0-16,-11-4 0 15,8 3 0-15,1 7 0 16,0 0 0-16,-2 9 0 15,3-1 0-15,-1 7 0 16,-1 1 0-16,-1 0 0 16,1 0 0-16,-2-1 0 0,3-9 0 15,-5 0 0-15,4-2 0 16,-2-1 0-16,1 0 0 16,-3-7 0-16,5-3 0 15,-4 3 0-15,4-5 0 16,-6-3 0-16,-1 1 0 15,2-8 0-15,-4-2 0 16,-6-18 0-16,9 19 0 16,-9-19 0-16,0 0 0 15,0 0 0-15,11 18 0 16,-11-18 0-16,0 0 0 16,0 0 0-16,13 15 0 15,-13-15 0-15,0 0 0 0,0 0 0 16,15 6 0-16,-15-6 0 15,0 0 0-15,17-13 0 16,-17 13 0 0,15-28 0-16,-3 11 0 0,-2-4 0 15,4-7 0-15,5-1 0 16,-1 1 0-16,2-2 0 16,2 0 0-16,-1-4 0 15,4-6 0-15,-1-3 0 16,2-5 0-16,-1 7 0 15,1-9 0-15,5 2 0 16,-2-8 0-16,2 4 0 0,1 1 0 16,0-3 0-16,0 3 0 15,1-1 0 1,-5 5 0-16,1-2 0 16,-5 3 0-16,-3 8 0 0,-4-3 0 15,-3 6 0-15,-2-2 0 16,-5 10 0-16,-3-1 0 15,-1 8 0-15,-1 7 0 16,-2-5 0-16,0 18 0 16,0 0 0-16,0 0 0 15,0 0 0-15,26 9 0 16,-13 3 0-16,10 14-8 16,-23-26-32-16,30 30-10 0,-30-30-16 15</inkml:trace>
</inkml:ink>
</file>

<file path=xl/persons/person.xml><?xml version="1.0" encoding="utf-8"?>
<personList xmlns="http://schemas.microsoft.com/office/spreadsheetml/2018/threadedcomments" xmlns:x="http://schemas.openxmlformats.org/spreadsheetml/2006/main">
  <person displayName="David Orosz" id="{0F5AEAA7-636F-4F88-B919-BC163B56DF82}" userId="S::david.orosz@polat.com::b192f232-2fb8-4ccb-9f65-4c8ef07817f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1" dT="2022-02-08T12:36:53.52" personId="{0F5AEAA7-636F-4F88-B919-BC163B56DF82}" id="{EE6E6647-F71C-443F-BB21-4434F73D3D2B}">
    <text>ez kell még?</text>
  </threadedComment>
  <threadedComment ref="C12" dT="2022-02-08T12:37:01.48" personId="{0F5AEAA7-636F-4F88-B919-BC163B56DF82}" id="{FEFAD3B4-AD15-47A3-B481-91B585106808}">
    <text>van 10db?</text>
  </threadedComment>
  <threadedComment ref="C14" dT="2022-02-08T12:37:07.66" personId="{0F5AEAA7-636F-4F88-B919-BC163B56DF82}" id="{0CDACB7E-5A37-45BA-9682-A4645A4EFAA2}">
    <text>van 3m?</text>
  </threadedComment>
  <threadedComment ref="C15" dT="2022-02-08T12:37:30.97" personId="{0F5AEAA7-636F-4F88-B919-BC163B56DF82}" id="{3A6EA053-93A1-49DE-82EC-7346189BCEAF}">
    <text>Nem úgy volt, hogy a csempére kerül az új csempe?</text>
  </threadedComment>
  <threadedComment ref="C21" dT="2022-02-08T12:37:54.56" personId="{0F5AEAA7-636F-4F88-B919-BC163B56DF82}" id="{63F2C500-9848-4D5B-BEB3-43B175157E45}">
    <text>Lehet hogy csak 1db konvektor cserére lesz szükség</text>
  </threadedComment>
  <threadedComment ref="C42" dT="2022-02-08T12:36:36.56" personId="{0F5AEAA7-636F-4F88-B919-BC163B56DF82}" id="{E3517F53-3C22-44C1-90FA-C6440E89A284}">
    <text>Több lesz</text>
  </threadedComment>
  <threadedComment ref="C47" dT="2022-02-08T12:38:53.62" personId="{0F5AEAA7-636F-4F88-B919-BC163B56DF82}" id="{46711A0C-E88E-4C7E-BC7B-D0B2A74B32E0}">
    <text>Lehet ebből elég lesz 1, majd megbeszéljük</text>
  </threadedComment>
  <threadedComment ref="C48" dT="2022-02-08T12:38:53.62" personId="{0F5AEAA7-636F-4F88-B919-BC163B56DF82}" id="{46711A0C-E88E-4C7F-BC7B-D0B2A74B32E0}">
    <text>Lehet ebből elég lesz 1, majd megbeszéljük</text>
  </threadedComment>
  <threadedComment ref="C49" dT="2022-02-08T12:38:53.62" personId="{0F5AEAA7-636F-4F88-B919-BC163B56DF82}" id="{46711A0C-E88E-4C80-BC7B-D0B2A74B32E0}">
    <text>Lehet ebből elég lesz 1, majd megbeszéljük</text>
  </threadedComment>
  <threadedComment ref="C57" dT="2022-02-08T12:39:46.39" personId="{0F5AEAA7-636F-4F88-B919-BC163B56DF82}" id="{A639FB15-54A0-4D10-8F5B-556380A398BB}">
    <text>Szerintem ez kettő lesz, és egy tolóajtó</text>
  </threadedComment>
  <threadedComment ref="C59" dT="2022-02-08T12:40:21.75" personId="{0F5AEAA7-636F-4F88-B919-BC163B56DF82}" id="{5D806E29-C068-4C92-AF25-6A87C285BE1F}">
    <text>Konyhában szerintem nem kell</text>
  </threadedComment>
  <threadedComment ref="C104" dT="2022-02-08T12:41:34.28" personId="{0F5AEAA7-636F-4F88-B919-BC163B56DF82}" id="{1CCE68EE-89AA-4C01-B590-1C61113313F8}">
    <text>Ide még ki akarok találni valamit, mert a munka+anyag sok</text>
  </threadedComment>
  <threadedComment ref="C160" dT="2022-02-08T12:47:34.58" personId="{0F5AEAA7-636F-4F88-B919-BC163B56DF82}" id="{A0A2F3BD-16DD-4291-AAA2-F4FBD0600EC2}">
    <text>Ezt elviszem én, és össze is szedem</text>
  </threadedComment>
  <threadedComment ref="C161" dT="2022-02-08T12:47:40.46" personId="{0F5AEAA7-636F-4F88-B919-BC163B56DF82}" id="{3E34915F-B9DE-4F8B-A94B-06ED3FD911A9}">
    <text>Nem kell</text>
  </threadedComment>
  <threadedComment ref="C167" dT="2022-02-08T12:42:20.89" personId="{0F5AEAA7-636F-4F88-B919-BC163B56DF82}" id="{921D37DF-DFD3-48B6-8DFC-1C81C413FF37}">
    <text>Ez még nem biztos hogy kell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5" dT="2022-02-08T12:54:09.61" personId="{0F5AEAA7-636F-4F88-B919-BC163B56DF82}" id="{3E46EB7C-4594-49B3-BBB9-8E0A85F28730}">
    <text>Nem biztos hogy kell</text>
  </threadedComment>
  <threadedComment ref="C42" dT="2022-02-08T12:49:10.33" personId="{0F5AEAA7-636F-4F88-B919-BC163B56DF82}" id="{D47B3258-C2B6-4795-94FA-B777CE860A96}">
    <text>??</text>
  </threadedComment>
  <threadedComment ref="C188" dT="2022-02-08T12:52:51.74" personId="{0F5AEAA7-636F-4F88-B919-BC163B56DF82}" id="{94600FF7-D3E3-4A85-9A1B-FE1045750D5F}">
    <text>Elviszem</text>
  </threadedComment>
  <threadedComment ref="E189" dT="2022-02-08T12:52:44.99" personId="{0F5AEAA7-636F-4F88-B919-BC163B56DF82}" id="{144B4DF5-84A9-4DAD-80ED-8E4E299E6745}">
    <text>??</text>
  </threadedComment>
  <threadedComment ref="C205" dT="2022-02-08T12:53:20.62" personId="{0F5AEAA7-636F-4F88-B919-BC163B56DF82}" id="{5EE6455E-D21F-4F50-A35C-EB9A78B58A73}">
    <text>Még megbeszéljük, nem biztos hogy kell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akasfelujitasunk.hu/anyagbeszerzes/" TargetMode="External"/><Relationship Id="rId1" Type="http://schemas.openxmlformats.org/officeDocument/2006/relationships/hyperlink" Target="http://lakasfelujitasunk.hu/felmeres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microsoft.com/office/2017/10/relationships/threadedComment" Target="../threadedComments/threadedComment1.xml"/><Relationship Id="rId2" Type="http://schemas.openxmlformats.org/officeDocument/2006/relationships/hyperlink" Target="mailto:valamilyen.zoltan@gmail.com" TargetMode="External"/><Relationship Id="rId1" Type="http://schemas.openxmlformats.org/officeDocument/2006/relationships/hyperlink" Target="mailto:auracolor@hotmail.com%20%20T&#243;th%20R&#243;bert%20+3630%2068%2000%20444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lakasfelujitasunk.hu/anyagbeszerzes.html" TargetMode="External"/><Relationship Id="rId6" Type="http://schemas.microsoft.com/office/2017/10/relationships/threadedComment" Target="../threadedComments/threadedComment2.xm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A30" zoomScale="115" zoomScaleNormal="115" workbookViewId="0">
      <selection activeCell="F32" sqref="F32"/>
    </sheetView>
  </sheetViews>
  <sheetFormatPr defaultRowHeight="14.25" x14ac:dyDescent="0.45"/>
  <cols>
    <col min="1" max="1" width="37" customWidth="1"/>
    <col min="2" max="2" width="14" customWidth="1"/>
    <col min="3" max="3" width="16.796875" bestFit="1" customWidth="1"/>
    <col min="4" max="4" width="15.46484375" bestFit="1" customWidth="1"/>
    <col min="5" max="5" width="15.53125" bestFit="1" customWidth="1"/>
    <col min="6" max="6" width="16.19921875" bestFit="1" customWidth="1"/>
    <col min="7" max="7" width="21.53125" style="248" customWidth="1"/>
    <col min="8" max="8" width="23.46484375" customWidth="1"/>
    <col min="9" max="9" width="6.53125" customWidth="1"/>
  </cols>
  <sheetData>
    <row r="1" spans="1:10" ht="51.75" customHeight="1" thickBot="1" x14ac:dyDescent="0.95">
      <c r="A1" s="41" t="str">
        <f>Díj!A2</f>
        <v>Valamilyen Zoltán</v>
      </c>
      <c r="B1" s="544" t="str">
        <f>Díj!A3</f>
        <v>valamilyen.zoltan@gmail.com</v>
      </c>
      <c r="C1" s="544"/>
      <c r="D1" s="544"/>
    </row>
    <row r="2" spans="1:10" ht="95.25" customHeight="1" thickBot="1" x14ac:dyDescent="0.5">
      <c r="A2" s="52" t="s">
        <v>86</v>
      </c>
      <c r="B2" s="6" t="s">
        <v>58</v>
      </c>
      <c r="C2" s="6" t="s">
        <v>60</v>
      </c>
      <c r="D2" s="16" t="s">
        <v>57</v>
      </c>
      <c r="E2" s="16" t="s">
        <v>61</v>
      </c>
      <c r="F2" s="16" t="s">
        <v>56</v>
      </c>
      <c r="G2" s="249"/>
    </row>
    <row r="3" spans="1:10" ht="15.4" x14ac:dyDescent="0.45">
      <c r="A3" s="4" t="s">
        <v>0</v>
      </c>
      <c r="B3" s="1">
        <f>Díj!A9</f>
        <v>0</v>
      </c>
      <c r="C3" s="17">
        <f>Díj!H9</f>
        <v>16900</v>
      </c>
      <c r="D3" s="1">
        <f>Anyag!A8</f>
        <v>0</v>
      </c>
      <c r="E3" s="17">
        <f>Anyag!E8</f>
        <v>0</v>
      </c>
      <c r="F3" s="2">
        <f>SUM(C3:D3)</f>
        <v>16900</v>
      </c>
      <c r="H3" s="2">
        <f>+C3-[1]Összesítés!C3</f>
        <v>0</v>
      </c>
      <c r="J3" s="2">
        <f>+E3-[1]Összesítés!E3</f>
        <v>0</v>
      </c>
    </row>
    <row r="4" spans="1:10" ht="15.4" x14ac:dyDescent="0.45">
      <c r="A4" s="4" t="s">
        <v>33</v>
      </c>
      <c r="B4" s="1">
        <f>Díj!A20</f>
        <v>20000</v>
      </c>
      <c r="C4" s="17">
        <f>Díj!H20</f>
        <v>0</v>
      </c>
      <c r="D4" s="1">
        <f>Anyag!A14</f>
        <v>10000</v>
      </c>
      <c r="E4" s="17">
        <f>Anyag!E14</f>
        <v>20000</v>
      </c>
      <c r="F4" s="8">
        <f t="shared" ref="F4:F17" si="0">E4+C4</f>
        <v>20000</v>
      </c>
      <c r="G4" s="249"/>
      <c r="H4" s="2">
        <f>+C4-[1]Összesítés!C4</f>
        <v>0</v>
      </c>
      <c r="J4" s="2">
        <f>+E4-[1]Összesítés!E4</f>
        <v>20000</v>
      </c>
    </row>
    <row r="5" spans="1:10" ht="15.4" x14ac:dyDescent="0.45">
      <c r="A5" s="4" t="s">
        <v>8</v>
      </c>
      <c r="B5" s="1">
        <f>Díj!A27</f>
        <v>223000</v>
      </c>
      <c r="C5" s="17">
        <f>Díj!H27</f>
        <v>223000</v>
      </c>
      <c r="D5" s="1">
        <f>Anyag!A32</f>
        <v>192000</v>
      </c>
      <c r="E5" s="17">
        <f>Anyag!E32</f>
        <v>169000</v>
      </c>
      <c r="F5" s="8">
        <f t="shared" si="0"/>
        <v>392000</v>
      </c>
      <c r="H5" s="2">
        <f>+C5-[1]Összesítés!C5</f>
        <v>0</v>
      </c>
      <c r="J5" s="2">
        <f>+E5-[1]Összesítés!E5</f>
        <v>8000</v>
      </c>
    </row>
    <row r="6" spans="1:10" ht="15.4" x14ac:dyDescent="0.45">
      <c r="A6" s="4" t="s">
        <v>7</v>
      </c>
      <c r="B6" s="1">
        <f>Díj!A40</f>
        <v>240000</v>
      </c>
      <c r="C6" s="17">
        <f>Díj!H40</f>
        <v>261500</v>
      </c>
      <c r="D6" s="1">
        <f>Anyag!A49</f>
        <v>128150</v>
      </c>
      <c r="E6" s="17">
        <f>Anyag!E49</f>
        <v>125450</v>
      </c>
      <c r="F6" s="8">
        <f t="shared" si="0"/>
        <v>386950</v>
      </c>
      <c r="H6" s="2">
        <f>+C6-[1]Összesítés!C6</f>
        <v>18000</v>
      </c>
      <c r="J6" s="2">
        <f>+E6-[1]Összesítés!E6</f>
        <v>0</v>
      </c>
    </row>
    <row r="7" spans="1:10" ht="15.4" x14ac:dyDescent="0.45">
      <c r="A7" s="4" t="s">
        <v>9</v>
      </c>
      <c r="B7" s="1">
        <f>Díj!A51</f>
        <v>442380</v>
      </c>
      <c r="C7" s="17">
        <f>Díj!H51</f>
        <v>674610</v>
      </c>
      <c r="D7" s="1">
        <f>Anyag!A70</f>
        <v>335000</v>
      </c>
      <c r="E7" s="17">
        <f>Anyag!E70</f>
        <v>515500</v>
      </c>
      <c r="F7" s="8">
        <f t="shared" si="0"/>
        <v>1190110</v>
      </c>
      <c r="H7" s="2">
        <f>+C7-[1]Összesítés!C7</f>
        <v>156750</v>
      </c>
      <c r="J7" s="2">
        <f>+E7-[1]Összesítés!E7</f>
        <v>0</v>
      </c>
    </row>
    <row r="8" spans="1:10" ht="15.4" x14ac:dyDescent="0.45">
      <c r="A8" s="4" t="s">
        <v>247</v>
      </c>
      <c r="B8" s="367">
        <f>Díj!A70</f>
        <v>0</v>
      </c>
      <c r="C8" s="368">
        <f>Díj!H70</f>
        <v>0</v>
      </c>
      <c r="D8" s="367">
        <f>Anyag!A87</f>
        <v>0</v>
      </c>
      <c r="E8" s="368">
        <f>Anyag!E87</f>
        <v>0</v>
      </c>
      <c r="F8" s="369">
        <f t="shared" si="0"/>
        <v>0</v>
      </c>
      <c r="G8" s="371">
        <f>SUM(B8:F8)</f>
        <v>0</v>
      </c>
      <c r="H8" s="2">
        <f>+C8-[1]Összesítés!C8</f>
        <v>0</v>
      </c>
      <c r="J8" s="2">
        <f>+E8-[1]Összesítés!E8</f>
        <v>0</v>
      </c>
    </row>
    <row r="9" spans="1:10" ht="15.4" x14ac:dyDescent="0.45">
      <c r="A9" s="4" t="s">
        <v>10</v>
      </c>
      <c r="B9" s="1">
        <f>Díj!A84</f>
        <v>661440</v>
      </c>
      <c r="C9" s="17">
        <f>Díj!H84</f>
        <v>327354</v>
      </c>
      <c r="D9" s="1">
        <f>Anyag!A97</f>
        <v>171264.8</v>
      </c>
      <c r="E9" s="17">
        <f>Anyag!E97</f>
        <v>77900</v>
      </c>
      <c r="F9" s="8">
        <f t="shared" si="0"/>
        <v>405254</v>
      </c>
      <c r="G9" s="370"/>
      <c r="H9" s="2">
        <f>+C9-[1]Összesítés!C9</f>
        <v>217654</v>
      </c>
      <c r="J9" s="2">
        <f>+E9-[1]Összesítés!E9</f>
        <v>38900</v>
      </c>
    </row>
    <row r="10" spans="1:10" ht="15.4" x14ac:dyDescent="0.45">
      <c r="A10" s="4" t="s">
        <v>78</v>
      </c>
      <c r="B10" s="1">
        <f>Díj!A103</f>
        <v>509946.7</v>
      </c>
      <c r="C10" s="53">
        <f>Díj!H103</f>
        <v>0</v>
      </c>
      <c r="D10" s="1">
        <f>Anyag!A107</f>
        <v>211005.72200000001</v>
      </c>
      <c r="E10" s="17">
        <f>Anyag!E107</f>
        <v>218400</v>
      </c>
      <c r="F10" s="8">
        <f t="shared" si="0"/>
        <v>218400</v>
      </c>
      <c r="H10" s="2">
        <f>+C10-[1]Összesítés!C10</f>
        <v>0</v>
      </c>
      <c r="J10" s="2">
        <f>+E10-[1]Összesítés!E10</f>
        <v>0</v>
      </c>
    </row>
    <row r="11" spans="1:10" ht="15.4" x14ac:dyDescent="0.45">
      <c r="A11" s="4" t="s">
        <v>11</v>
      </c>
      <c r="B11" s="1">
        <f>Díj!A129</f>
        <v>0</v>
      </c>
      <c r="C11" s="17">
        <f>Díj!H129</f>
        <v>5000</v>
      </c>
      <c r="D11" s="1">
        <f>Anyag!A126</f>
        <v>7500</v>
      </c>
      <c r="E11" s="17">
        <f>Anyag!E126</f>
        <v>10000</v>
      </c>
      <c r="F11" s="8">
        <f t="shared" si="0"/>
        <v>15000</v>
      </c>
      <c r="H11" s="2">
        <f>+C11-[1]Összesítés!C11</f>
        <v>5000</v>
      </c>
      <c r="J11" s="2">
        <f>+E11-[1]Összesítés!E11</f>
        <v>0</v>
      </c>
    </row>
    <row r="12" spans="1:10" ht="15.4" x14ac:dyDescent="0.45">
      <c r="A12" s="4" t="s">
        <v>12</v>
      </c>
      <c r="B12" s="1">
        <f>Díj!A139</f>
        <v>229000</v>
      </c>
      <c r="C12" s="17">
        <f>Díj!H139</f>
        <v>63000</v>
      </c>
      <c r="D12" s="1">
        <f>Anyag!A144</f>
        <v>0</v>
      </c>
      <c r="E12" s="17">
        <f>Anyag!E144</f>
        <v>0</v>
      </c>
      <c r="F12" s="8">
        <f t="shared" si="0"/>
        <v>63000</v>
      </c>
      <c r="H12" s="2">
        <f>+C12-[1]Összesítés!C12</f>
        <v>18000</v>
      </c>
      <c r="J12" s="2">
        <f>+E12-[1]Összesítés!E12</f>
        <v>0</v>
      </c>
    </row>
    <row r="13" spans="1:10" ht="15.4" x14ac:dyDescent="0.45">
      <c r="A13" s="4" t="s">
        <v>13</v>
      </c>
      <c r="B13" s="1">
        <f>Díj!A148</f>
        <v>0</v>
      </c>
      <c r="C13" s="17">
        <f>Díj!H148</f>
        <v>0</v>
      </c>
      <c r="D13" s="1">
        <f>Anyag!A162</f>
        <v>0</v>
      </c>
      <c r="E13" s="17">
        <f>Anyag!E162</f>
        <v>0</v>
      </c>
      <c r="F13" s="8">
        <f t="shared" si="0"/>
        <v>0</v>
      </c>
      <c r="H13" s="2">
        <f>+C13-[1]Összesítés!C13</f>
        <v>0</v>
      </c>
      <c r="J13" s="2">
        <f>+E13-[1]Összesítés!E13</f>
        <v>0</v>
      </c>
    </row>
    <row r="14" spans="1:10" ht="15.4" x14ac:dyDescent="0.45">
      <c r="A14" s="5" t="s">
        <v>30</v>
      </c>
      <c r="B14" s="1">
        <f>Díj!A152</f>
        <v>0</v>
      </c>
      <c r="C14" s="17">
        <f>Díj!H152</f>
        <v>0</v>
      </c>
      <c r="D14" s="1">
        <f>Anyag!A169</f>
        <v>0</v>
      </c>
      <c r="E14" s="17">
        <f>Anyag!E169</f>
        <v>0</v>
      </c>
      <c r="F14" s="8">
        <f t="shared" si="0"/>
        <v>0</v>
      </c>
      <c r="H14" s="2">
        <f>+C14-[1]Összesítés!C14</f>
        <v>0</v>
      </c>
      <c r="J14" s="2">
        <f>+E14-[1]Összesítés!E14</f>
        <v>0</v>
      </c>
    </row>
    <row r="15" spans="1:10" ht="15.4" x14ac:dyDescent="0.45">
      <c r="A15" s="4" t="s">
        <v>123</v>
      </c>
      <c r="B15" s="1">
        <f>Díj!A159</f>
        <v>72000</v>
      </c>
      <c r="C15" s="17">
        <f>Díj!H159</f>
        <v>72000</v>
      </c>
      <c r="D15" s="1">
        <f>Anyag!A187</f>
        <v>0</v>
      </c>
      <c r="E15" s="17">
        <f>Anyag!E187</f>
        <v>37750</v>
      </c>
      <c r="F15" s="8">
        <f t="shared" si="0"/>
        <v>109750</v>
      </c>
      <c r="H15" s="2">
        <f>+C15-[1]Összesítés!C15</f>
        <v>72000</v>
      </c>
      <c r="J15" s="2">
        <f>+E15-[1]Összesítés!E15</f>
        <v>32000</v>
      </c>
    </row>
    <row r="16" spans="1:10" ht="15.4" x14ac:dyDescent="0.45">
      <c r="A16" s="4" t="s">
        <v>14</v>
      </c>
      <c r="B16" s="1">
        <f>Díj!A166</f>
        <v>95000</v>
      </c>
      <c r="C16" s="17">
        <f>Díj!H166</f>
        <v>119000</v>
      </c>
      <c r="D16" s="1">
        <f>Anyag!A204</f>
        <v>35000</v>
      </c>
      <c r="E16" s="17">
        <f>Anyag!E204</f>
        <v>182400</v>
      </c>
      <c r="F16" s="8">
        <f t="shared" si="0"/>
        <v>301400</v>
      </c>
      <c r="H16" s="2">
        <f>+C16-[1]Összesítés!C16</f>
        <v>13000</v>
      </c>
      <c r="J16" s="2">
        <f>+E16-[1]Összesítés!E16</f>
        <v>23000</v>
      </c>
    </row>
    <row r="17" spans="1:10" ht="15.4" x14ac:dyDescent="0.45">
      <c r="A17" s="4" t="s">
        <v>15</v>
      </c>
      <c r="B17" s="18">
        <f>Díj!A186</f>
        <v>196000</v>
      </c>
      <c r="C17" s="19">
        <f>Díj!H186</f>
        <v>100800</v>
      </c>
      <c r="D17" s="18">
        <f>Anyag!A222</f>
        <v>62925</v>
      </c>
      <c r="E17" s="19">
        <f>Anyag!E222</f>
        <v>68125</v>
      </c>
      <c r="F17" s="8">
        <f t="shared" si="0"/>
        <v>168925</v>
      </c>
      <c r="H17" s="2">
        <f>+C17-[1]Összesítés!C17</f>
        <v>0</v>
      </c>
      <c r="J17" s="2">
        <f>+E17-[1]Összesítés!E17</f>
        <v>0</v>
      </c>
    </row>
    <row r="18" spans="1:10" s="205" customFormat="1" ht="47.25" x14ac:dyDescent="0.45">
      <c r="A18" s="243" t="s">
        <v>195</v>
      </c>
      <c r="B18" s="244"/>
      <c r="C18" s="245"/>
      <c r="D18" s="244"/>
      <c r="E18" s="245"/>
      <c r="F18" s="246"/>
      <c r="G18" s="366" t="s">
        <v>257</v>
      </c>
      <c r="H18" s="371"/>
    </row>
    <row r="19" spans="1:10" s="253" customFormat="1" ht="47.65" thickBot="1" x14ac:dyDescent="0.5">
      <c r="A19" s="266" t="s">
        <v>159</v>
      </c>
      <c r="B19" s="267">
        <f>B20*0.1</f>
        <v>268876.67000000004</v>
      </c>
      <c r="C19" s="268">
        <v>0</v>
      </c>
      <c r="D19" s="267">
        <f>D20*0.2</f>
        <v>230569.10440000004</v>
      </c>
      <c r="E19" s="268">
        <v>0</v>
      </c>
      <c r="F19" s="267">
        <f>SUM(B19,D19)</f>
        <v>499445.77440000011</v>
      </c>
      <c r="G19" s="260" t="s">
        <v>168</v>
      </c>
      <c r="H19" s="252"/>
    </row>
    <row r="20" spans="1:10" s="253" customFormat="1" ht="63" x14ac:dyDescent="0.45">
      <c r="A20" s="7"/>
      <c r="B20" s="250">
        <f>SUM(B3:B17)</f>
        <v>2688766.7</v>
      </c>
      <c r="C20" s="251">
        <f>SUM(C3:C18)</f>
        <v>1863164</v>
      </c>
      <c r="D20" s="250">
        <f>SUM(D3:D18)</f>
        <v>1152845.5220000001</v>
      </c>
      <c r="E20" s="257">
        <f>SUM(E3:E17)</f>
        <v>1424525</v>
      </c>
      <c r="F20" s="259">
        <f>SUM(C20,E20)</f>
        <v>3287689</v>
      </c>
      <c r="G20" s="260" t="s">
        <v>199</v>
      </c>
      <c r="H20" s="252"/>
    </row>
    <row r="21" spans="1:10" s="253" customFormat="1" ht="47.25" x14ac:dyDescent="0.45">
      <c r="A21" s="254"/>
      <c r="B21" s="255" t="s">
        <v>67</v>
      </c>
      <c r="C21" s="256" t="s">
        <v>59</v>
      </c>
      <c r="D21" s="255" t="s">
        <v>67</v>
      </c>
      <c r="E21" s="258" t="s">
        <v>59</v>
      </c>
      <c r="F21" s="261">
        <f>SUM(B20,D20)+F19</f>
        <v>4341057.9964000005</v>
      </c>
      <c r="G21" s="260" t="s">
        <v>200</v>
      </c>
      <c r="H21" s="252"/>
    </row>
    <row r="22" spans="1:10" s="253" customFormat="1" ht="19.25" customHeight="1" thickBot="1" x14ac:dyDescent="0.5">
      <c r="A22" s="63" t="s">
        <v>97</v>
      </c>
      <c r="B22" s="545" t="s">
        <v>288</v>
      </c>
      <c r="C22" s="546"/>
      <c r="D22" s="547" t="s">
        <v>287</v>
      </c>
      <c r="E22" s="548"/>
      <c r="F22" s="262"/>
      <c r="G22" s="263" t="s">
        <v>201</v>
      </c>
    </row>
    <row r="23" spans="1:10" ht="42.75" x14ac:dyDescent="0.45">
      <c r="A23" s="62" t="s">
        <v>96</v>
      </c>
      <c r="D23" s="248"/>
      <c r="E23" s="248"/>
      <c r="F23" s="248"/>
    </row>
    <row r="24" spans="1:10" ht="158.25" thickBot="1" x14ac:dyDescent="0.7">
      <c r="A24" s="247" t="s">
        <v>232</v>
      </c>
      <c r="B24" s="9" t="s">
        <v>52</v>
      </c>
      <c r="C24" s="9" t="s">
        <v>53</v>
      </c>
      <c r="D24" s="9" t="s">
        <v>165</v>
      </c>
      <c r="E24" s="264" t="s">
        <v>62</v>
      </c>
    </row>
    <row r="25" spans="1:10" ht="17.649999999999999" thickTop="1" thickBot="1" x14ac:dyDescent="0.5">
      <c r="A25" s="247"/>
      <c r="B25" s="417">
        <f>SUM(B26:B42)</f>
        <v>3171255</v>
      </c>
      <c r="C25" s="415"/>
      <c r="D25" s="415"/>
      <c r="E25" s="536">
        <f>F20-B25</f>
        <v>116434</v>
      </c>
    </row>
    <row r="26" spans="1:10" ht="14.75" customHeight="1" thickTop="1" thickBot="1" x14ac:dyDescent="0.5">
      <c r="A26" s="265" t="s">
        <v>268</v>
      </c>
      <c r="B26" s="418">
        <v>100000</v>
      </c>
      <c r="C26" s="419">
        <v>44600</v>
      </c>
      <c r="D26" s="42" t="s">
        <v>314</v>
      </c>
    </row>
    <row r="27" spans="1:10" ht="17.649999999999999" thickTop="1" thickBot="1" x14ac:dyDescent="0.5">
      <c r="A27" s="265" t="s">
        <v>267</v>
      </c>
      <c r="B27" s="416">
        <v>505400</v>
      </c>
      <c r="C27" s="419">
        <v>44621</v>
      </c>
      <c r="D27" s="42" t="s">
        <v>314</v>
      </c>
    </row>
    <row r="28" spans="1:10" ht="17.649999999999999" thickTop="1" thickBot="1" x14ac:dyDescent="0.5">
      <c r="A28">
        <v>3</v>
      </c>
      <c r="B28" s="427">
        <v>500000</v>
      </c>
      <c r="C28" s="419">
        <v>44628</v>
      </c>
      <c r="D28" s="42" t="s">
        <v>314</v>
      </c>
    </row>
    <row r="29" spans="1:10" ht="17.649999999999999" thickTop="1" thickBot="1" x14ac:dyDescent="0.5">
      <c r="A29">
        <v>4</v>
      </c>
      <c r="B29" s="437">
        <v>300000</v>
      </c>
      <c r="C29" s="420">
        <v>44645</v>
      </c>
      <c r="D29" s="42" t="s">
        <v>314</v>
      </c>
    </row>
    <row r="30" spans="1:10" ht="17.649999999999999" thickTop="1" thickBot="1" x14ac:dyDescent="0.5">
      <c r="A30">
        <v>5</v>
      </c>
      <c r="B30" s="447">
        <v>100000</v>
      </c>
      <c r="C30" s="420">
        <v>44657</v>
      </c>
      <c r="D30" s="42" t="s">
        <v>314</v>
      </c>
    </row>
    <row r="31" spans="1:10" ht="17.649999999999999" thickTop="1" thickBot="1" x14ac:dyDescent="0.5">
      <c r="A31">
        <v>6</v>
      </c>
      <c r="B31" s="447">
        <v>300085</v>
      </c>
      <c r="C31" s="420">
        <v>44658</v>
      </c>
      <c r="D31" s="42" t="s">
        <v>314</v>
      </c>
    </row>
    <row r="32" spans="1:10" ht="17.649999999999999" thickTop="1" thickBot="1" x14ac:dyDescent="0.5">
      <c r="A32">
        <v>7</v>
      </c>
      <c r="B32" s="465">
        <v>217500</v>
      </c>
      <c r="C32" s="420">
        <v>44676</v>
      </c>
      <c r="D32" s="42" t="s">
        <v>314</v>
      </c>
    </row>
    <row r="33" spans="1:5" ht="17.649999999999999" thickTop="1" thickBot="1" x14ac:dyDescent="0.5">
      <c r="A33">
        <v>8</v>
      </c>
      <c r="B33" s="473">
        <v>382400</v>
      </c>
      <c r="C33" s="420">
        <v>44701</v>
      </c>
      <c r="D33" s="42" t="s">
        <v>314</v>
      </c>
    </row>
    <row r="34" spans="1:5" ht="17.649999999999999" thickTop="1" thickBot="1" x14ac:dyDescent="0.5">
      <c r="A34">
        <v>9</v>
      </c>
      <c r="B34" s="491">
        <v>260000</v>
      </c>
      <c r="C34" s="420">
        <v>44712</v>
      </c>
      <c r="D34" s="42" t="s">
        <v>314</v>
      </c>
      <c r="E34" s="418"/>
    </row>
    <row r="35" spans="1:5" ht="17.649999999999999" thickTop="1" thickBot="1" x14ac:dyDescent="0.5">
      <c r="A35">
        <v>10</v>
      </c>
      <c r="B35" s="503">
        <v>310950</v>
      </c>
      <c r="C35" s="420">
        <v>44736</v>
      </c>
      <c r="D35" s="42" t="s">
        <v>314</v>
      </c>
    </row>
    <row r="36" spans="1:5" ht="17.649999999999999" thickTop="1" thickBot="1" x14ac:dyDescent="0.5">
      <c r="A36">
        <v>11</v>
      </c>
      <c r="B36" s="503">
        <v>18000</v>
      </c>
      <c r="C36" s="420">
        <v>44736</v>
      </c>
      <c r="D36" s="42" t="s">
        <v>314</v>
      </c>
    </row>
    <row r="37" spans="1:5" ht="15" thickTop="1" thickBot="1" x14ac:dyDescent="0.5">
      <c r="A37">
        <v>12</v>
      </c>
      <c r="B37" s="418">
        <v>10000</v>
      </c>
      <c r="C37" s="420">
        <v>44729</v>
      </c>
      <c r="D37" s="42" t="s">
        <v>314</v>
      </c>
    </row>
    <row r="38" spans="1:5" ht="17.649999999999999" thickTop="1" thickBot="1" x14ac:dyDescent="0.5">
      <c r="A38">
        <v>13</v>
      </c>
      <c r="B38" s="526">
        <v>166920</v>
      </c>
      <c r="C38" s="420">
        <v>44741</v>
      </c>
      <c r="D38" s="42" t="s">
        <v>314</v>
      </c>
    </row>
    <row r="39" spans="1:5" ht="14.65" thickTop="1" x14ac:dyDescent="0.45">
      <c r="A39">
        <v>14</v>
      </c>
      <c r="B39" s="418"/>
      <c r="C39" s="419"/>
    </row>
    <row r="40" spans="1:5" x14ac:dyDescent="0.45">
      <c r="A40">
        <v>15</v>
      </c>
      <c r="B40" s="418"/>
      <c r="C40" s="419"/>
    </row>
    <row r="41" spans="1:5" x14ac:dyDescent="0.45">
      <c r="A41">
        <v>16</v>
      </c>
      <c r="B41" s="418"/>
      <c r="C41" s="419"/>
    </row>
    <row r="42" spans="1:5" x14ac:dyDescent="0.45">
      <c r="C42" s="419"/>
    </row>
    <row r="43" spans="1:5" x14ac:dyDescent="0.45">
      <c r="C43" s="419"/>
    </row>
    <row r="44" spans="1:5" x14ac:dyDescent="0.45">
      <c r="C44" s="419"/>
    </row>
  </sheetData>
  <mergeCells count="3">
    <mergeCell ref="B1:D1"/>
    <mergeCell ref="B22:C22"/>
    <mergeCell ref="D22:E22"/>
  </mergeCells>
  <hyperlinks>
    <hyperlink ref="A23" r:id="rId1"/>
    <hyperlink ref="G18" r:id="rId2"/>
  </hyperlinks>
  <pageMargins left="0.19685039370078741" right="0.19685039370078741" top="0.74803149606299213" bottom="0.27559055118110237" header="0.31496062992125984" footer="0.19685039370078741"/>
  <pageSetup paperSize="9" scale="75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01"/>
  <sheetViews>
    <sheetView tabSelected="1" topLeftCell="D1" zoomScale="76" zoomScaleNormal="85" workbookViewId="0">
      <selection activeCell="A4" sqref="A4:C4"/>
    </sheetView>
  </sheetViews>
  <sheetFormatPr defaultColWidth="9.1328125" defaultRowHeight="21.4" outlineLevelRow="1" x14ac:dyDescent="0.45"/>
  <cols>
    <col min="1" max="1" width="35" style="88" customWidth="1"/>
    <col min="2" max="2" width="19.1328125" style="44" bestFit="1" customWidth="1"/>
    <col min="3" max="3" width="23.19921875" style="105" customWidth="1"/>
    <col min="4" max="4" width="4.19921875" style="44" customWidth="1"/>
    <col min="5" max="5" width="11.6640625" style="44" bestFit="1" customWidth="1"/>
    <col min="6" max="6" width="20.46484375" style="44" customWidth="1"/>
    <col min="7" max="7" width="22.33203125" style="105" bestFit="1" customWidth="1"/>
    <col min="8" max="8" width="13" style="187" customWidth="1"/>
    <col min="9" max="9" width="2.33203125" style="288" customWidth="1"/>
    <col min="10" max="10" width="9.33203125" style="109" customWidth="1"/>
    <col min="11" max="11" width="38.53125" style="44" customWidth="1"/>
    <col min="12" max="12" width="12.86328125" style="44" bestFit="1" customWidth="1"/>
    <col min="13" max="13" width="17" style="44" customWidth="1"/>
    <col min="14" max="14" width="13" style="44" customWidth="1"/>
    <col min="15" max="15" width="24.46484375" style="44" customWidth="1"/>
    <col min="16" max="16" width="31.46484375" style="44" customWidth="1"/>
    <col min="17" max="16384" width="9.1328125" style="44"/>
  </cols>
  <sheetData>
    <row r="1" spans="1:22" s="169" customFormat="1" ht="35.25" customHeight="1" x14ac:dyDescent="0.45">
      <c r="A1" s="166" t="s">
        <v>16</v>
      </c>
      <c r="B1" s="216"/>
      <c r="C1" s="168"/>
      <c r="D1" s="167"/>
      <c r="E1" s="167"/>
      <c r="F1" s="167"/>
      <c r="G1" s="168"/>
      <c r="H1" s="181"/>
      <c r="I1" s="288"/>
      <c r="J1" s="97"/>
    </row>
    <row r="2" spans="1:22" s="169" customFormat="1" x14ac:dyDescent="0.45">
      <c r="A2" s="214" t="s">
        <v>368</v>
      </c>
      <c r="B2" s="214"/>
      <c r="C2" s="168"/>
      <c r="D2" s="170" t="s">
        <v>313</v>
      </c>
      <c r="G2" s="168"/>
      <c r="H2" s="182"/>
      <c r="I2" s="288"/>
      <c r="J2" s="97"/>
    </row>
    <row r="3" spans="1:22" s="169" customFormat="1" ht="18.600000000000001" customHeight="1" x14ac:dyDescent="0.45">
      <c r="A3" s="215" t="s">
        <v>369</v>
      </c>
      <c r="B3" s="215"/>
      <c r="C3" s="168"/>
      <c r="D3" s="170" t="s">
        <v>66</v>
      </c>
      <c r="G3" s="168"/>
      <c r="H3" s="182"/>
      <c r="I3" s="288"/>
      <c r="J3" s="97"/>
    </row>
    <row r="4" spans="1:22" s="169" customFormat="1" x14ac:dyDescent="0.45">
      <c r="A4" s="551" t="s">
        <v>169</v>
      </c>
      <c r="B4" s="551"/>
      <c r="C4" s="551"/>
      <c r="D4" s="170" t="s">
        <v>154</v>
      </c>
      <c r="G4" s="168"/>
      <c r="H4" s="182"/>
      <c r="I4" s="288"/>
      <c r="J4" s="97"/>
    </row>
    <row r="5" spans="1:22" s="169" customFormat="1" ht="28.5" x14ac:dyDescent="0.45">
      <c r="A5" s="296" t="s">
        <v>64</v>
      </c>
      <c r="B5" s="171">
        <f>SUM(H9,H20,H27,H40,H51,H84,H103,H129,H139,H148,H152,H159,H166,H186)</f>
        <v>1863164</v>
      </c>
      <c r="C5" s="168"/>
      <c r="G5" s="168"/>
      <c r="H5" s="554" t="s">
        <v>156</v>
      </c>
      <c r="I5" s="288"/>
      <c r="J5" s="97"/>
    </row>
    <row r="6" spans="1:22" s="169" customFormat="1" x14ac:dyDescent="0.45">
      <c r="A6" s="297" t="s">
        <v>119</v>
      </c>
      <c r="B6" s="172">
        <f>SUM(A9,A20,A27,A40,A51,A84,A103,A129,A139,A148,A152,A159,A166,A186)</f>
        <v>2688766.7</v>
      </c>
      <c r="C6" s="168"/>
      <c r="G6" s="168"/>
      <c r="H6" s="554"/>
      <c r="I6" s="288"/>
      <c r="J6" s="173"/>
    </row>
    <row r="7" spans="1:22" s="175" customFormat="1" ht="96" customHeight="1" x14ac:dyDescent="1.25">
      <c r="A7" s="549" t="s">
        <v>157</v>
      </c>
      <c r="B7" s="550"/>
      <c r="C7" s="550"/>
      <c r="D7" s="550"/>
      <c r="E7" s="550"/>
      <c r="F7" s="174"/>
      <c r="H7" s="554"/>
      <c r="I7" s="293"/>
      <c r="J7" s="552">
        <f>SUM(J10:J203)</f>
        <v>221800</v>
      </c>
      <c r="K7" s="552"/>
      <c r="L7" s="552"/>
    </row>
    <row r="8" spans="1:22" s="169" customFormat="1" ht="67.25" customHeight="1" thickBot="1" x14ac:dyDescent="0.85">
      <c r="A8" s="176" t="s">
        <v>0</v>
      </c>
      <c r="B8" s="177" t="s">
        <v>1</v>
      </c>
      <c r="C8" s="179" t="s">
        <v>146</v>
      </c>
      <c r="D8" s="177"/>
      <c r="E8" s="178" t="s">
        <v>3</v>
      </c>
      <c r="F8" s="180" t="s">
        <v>171</v>
      </c>
      <c r="G8" s="179" t="s">
        <v>204</v>
      </c>
      <c r="H8" s="295" t="s">
        <v>205</v>
      </c>
      <c r="I8" s="294"/>
      <c r="J8" s="553" t="s">
        <v>203</v>
      </c>
      <c r="K8" s="553"/>
      <c r="L8" s="553"/>
    </row>
    <row r="9" spans="1:22" ht="21.75" thickBot="1" x14ac:dyDescent="0.5">
      <c r="A9" s="70"/>
      <c r="B9" s="71" t="s">
        <v>4</v>
      </c>
      <c r="C9" s="192" t="s">
        <v>5</v>
      </c>
      <c r="D9" s="72"/>
      <c r="E9" s="73">
        <f>SUM(E10:E18)</f>
        <v>79500</v>
      </c>
      <c r="F9" s="112">
        <f>SUM(F10:F18)</f>
        <v>79500</v>
      </c>
      <c r="G9" s="113" t="s">
        <v>148</v>
      </c>
      <c r="H9" s="183">
        <f>SUM(H10:H18)</f>
        <v>16900</v>
      </c>
      <c r="K9" s="291" t="s">
        <v>240</v>
      </c>
      <c r="L9" s="292" t="s">
        <v>47</v>
      </c>
      <c r="M9" s="115" t="s">
        <v>48</v>
      </c>
      <c r="N9" s="115" t="s">
        <v>49</v>
      </c>
      <c r="O9" s="116" t="s">
        <v>50</v>
      </c>
      <c r="P9" s="117" t="s">
        <v>80</v>
      </c>
    </row>
    <row r="10" spans="1:22" x14ac:dyDescent="0.45">
      <c r="A10" s="206" t="s">
        <v>209</v>
      </c>
      <c r="B10" s="207">
        <v>2200</v>
      </c>
      <c r="C10" s="128"/>
      <c r="D10" s="51">
        <v>1</v>
      </c>
      <c r="E10" s="50">
        <f>C10*B10*D10</f>
        <v>0</v>
      </c>
      <c r="F10" s="76">
        <f t="shared" ref="F10:F15" si="0">E10</f>
        <v>0</v>
      </c>
      <c r="G10" s="164">
        <v>2</v>
      </c>
      <c r="H10" s="436">
        <f>(G10*B10*D10)</f>
        <v>4400</v>
      </c>
      <c r="K10" s="210">
        <f>G10</f>
        <v>2</v>
      </c>
      <c r="L10" s="119">
        <v>6</v>
      </c>
      <c r="M10" s="120">
        <f>K10*L10*10</f>
        <v>120</v>
      </c>
      <c r="N10" s="121">
        <f>M10*1.6</f>
        <v>192</v>
      </c>
      <c r="O10" s="122">
        <f>N10/25</f>
        <v>7.68</v>
      </c>
      <c r="P10" s="123">
        <f>(M10*2.3)/1000</f>
        <v>0.27600000000000002</v>
      </c>
    </row>
    <row r="11" spans="1:22" x14ac:dyDescent="0.45">
      <c r="A11" s="208" t="s">
        <v>293</v>
      </c>
      <c r="B11" s="207">
        <v>3000</v>
      </c>
      <c r="C11" s="164">
        <v>5.5</v>
      </c>
      <c r="D11" s="51">
        <v>1</v>
      </c>
      <c r="E11" s="50">
        <f t="shared" ref="E11:E17" si="1">C11*B11</f>
        <v>16500</v>
      </c>
      <c r="F11" s="76">
        <f t="shared" si="0"/>
        <v>16500</v>
      </c>
      <c r="G11" s="164">
        <v>0</v>
      </c>
      <c r="J11" s="184">
        <f t="shared" ref="J11:J18" si="2">(G11*B11*D11)</f>
        <v>0</v>
      </c>
      <c r="K11" s="124"/>
      <c r="L11" s="124"/>
      <c r="M11" s="103" t="s">
        <v>81</v>
      </c>
      <c r="N11" s="103"/>
      <c r="O11" s="103"/>
      <c r="P11" s="123">
        <f>O10/27</f>
        <v>0.28444444444444444</v>
      </c>
    </row>
    <row r="12" spans="1:22" ht="45" x14ac:dyDescent="0.45">
      <c r="A12" s="208" t="s">
        <v>170</v>
      </c>
      <c r="B12" s="209">
        <v>2500</v>
      </c>
      <c r="C12" s="125">
        <v>10</v>
      </c>
      <c r="D12" s="51">
        <v>1</v>
      </c>
      <c r="E12" s="50">
        <f t="shared" si="1"/>
        <v>25000</v>
      </c>
      <c r="F12" s="76">
        <f t="shared" si="0"/>
        <v>25000</v>
      </c>
      <c r="G12" s="125">
        <v>5</v>
      </c>
      <c r="H12" s="387">
        <f>(G12*B12*D12)</f>
        <v>12500</v>
      </c>
      <c r="K12" s="126" t="str">
        <f>A11</f>
        <v>fal bontása</v>
      </c>
      <c r="L12" s="114" t="s">
        <v>47</v>
      </c>
      <c r="M12" s="115" t="s">
        <v>48</v>
      </c>
      <c r="N12" s="115" t="s">
        <v>49</v>
      </c>
      <c r="O12" s="116" t="s">
        <v>50</v>
      </c>
      <c r="P12" s="117" t="s">
        <v>80</v>
      </c>
      <c r="Q12" s="127"/>
      <c r="R12" s="127"/>
      <c r="S12" s="86"/>
      <c r="T12" s="87"/>
      <c r="U12" s="66"/>
      <c r="V12" s="66"/>
    </row>
    <row r="13" spans="1:22" x14ac:dyDescent="0.45">
      <c r="A13" s="208" t="s">
        <v>236</v>
      </c>
      <c r="B13" s="209">
        <v>2500</v>
      </c>
      <c r="C13" s="202"/>
      <c r="D13" s="51">
        <v>1</v>
      </c>
      <c r="E13" s="50">
        <f t="shared" si="1"/>
        <v>0</v>
      </c>
      <c r="F13" s="76">
        <f t="shared" si="0"/>
        <v>0</v>
      </c>
      <c r="G13" s="202">
        <f>C13</f>
        <v>0</v>
      </c>
      <c r="J13" s="184">
        <f t="shared" si="2"/>
        <v>0</v>
      </c>
      <c r="K13" s="118">
        <f>C11</f>
        <v>5.5</v>
      </c>
      <c r="L13" s="119">
        <v>8</v>
      </c>
      <c r="M13" s="120">
        <f>K13*L13*10</f>
        <v>440</v>
      </c>
      <c r="N13" s="121">
        <f>M13*1.6</f>
        <v>704</v>
      </c>
      <c r="O13" s="122">
        <f>N13/25</f>
        <v>28.16</v>
      </c>
      <c r="P13" s="123">
        <f>(M13*2.3)/1000</f>
        <v>1.0119999999999998</v>
      </c>
      <c r="Q13" s="129"/>
      <c r="R13" s="130"/>
      <c r="S13" s="67"/>
      <c r="T13" s="68"/>
      <c r="U13" s="66"/>
      <c r="V13" s="66"/>
    </row>
    <row r="14" spans="1:22" x14ac:dyDescent="0.45">
      <c r="A14" s="208" t="s">
        <v>237</v>
      </c>
      <c r="B14" s="209">
        <v>2000</v>
      </c>
      <c r="C14" s="212">
        <v>3</v>
      </c>
      <c r="D14" s="51">
        <v>1</v>
      </c>
      <c r="E14" s="50">
        <f t="shared" si="1"/>
        <v>6000</v>
      </c>
      <c r="F14" s="76">
        <f t="shared" si="0"/>
        <v>6000</v>
      </c>
      <c r="G14" s="212">
        <v>0</v>
      </c>
      <c r="J14" s="184">
        <f t="shared" si="2"/>
        <v>0</v>
      </c>
      <c r="K14" s="131"/>
      <c r="L14" s="131"/>
      <c r="M14" s="103" t="s">
        <v>81</v>
      </c>
      <c r="N14" s="103"/>
      <c r="O14" s="103"/>
      <c r="P14" s="123">
        <f>O13/27</f>
        <v>1.0429629629629629</v>
      </c>
      <c r="Q14" s="69"/>
      <c r="R14" s="69"/>
      <c r="S14" s="69"/>
      <c r="T14" s="68"/>
      <c r="U14" s="66"/>
      <c r="V14" s="66"/>
    </row>
    <row r="15" spans="1:22" ht="29" customHeight="1" x14ac:dyDescent="0.45">
      <c r="A15" s="208" t="s">
        <v>238</v>
      </c>
      <c r="B15" s="209">
        <v>1800</v>
      </c>
      <c r="C15" s="202">
        <v>10</v>
      </c>
      <c r="D15" s="46">
        <v>1</v>
      </c>
      <c r="E15" s="45">
        <f t="shared" si="1"/>
        <v>18000</v>
      </c>
      <c r="F15" s="76">
        <f t="shared" si="0"/>
        <v>18000</v>
      </c>
      <c r="G15" s="202">
        <v>0</v>
      </c>
      <c r="J15" s="184">
        <f t="shared" si="2"/>
        <v>0</v>
      </c>
      <c r="K15" s="126" t="str">
        <f>A15</f>
        <v>konyha csempe bontása mondjuk</v>
      </c>
      <c r="L15" s="114" t="s">
        <v>47</v>
      </c>
      <c r="M15" s="115" t="s">
        <v>48</v>
      </c>
      <c r="N15" s="115" t="s">
        <v>49</v>
      </c>
      <c r="O15" s="116" t="s">
        <v>50</v>
      </c>
      <c r="P15" s="117" t="s">
        <v>80</v>
      </c>
    </row>
    <row r="16" spans="1:22" x14ac:dyDescent="0.45">
      <c r="A16" s="209" t="s">
        <v>239</v>
      </c>
      <c r="B16" s="209">
        <v>1400</v>
      </c>
      <c r="C16" s="212">
        <v>10</v>
      </c>
      <c r="D16" s="46">
        <v>1</v>
      </c>
      <c r="E16" s="45">
        <f t="shared" si="1"/>
        <v>14000</v>
      </c>
      <c r="F16" s="76">
        <f>E16</f>
        <v>14000</v>
      </c>
      <c r="G16" s="212">
        <v>0</v>
      </c>
      <c r="H16" s="188"/>
      <c r="J16" s="184">
        <f t="shared" si="2"/>
        <v>0</v>
      </c>
      <c r="K16" s="210">
        <f>C15</f>
        <v>10</v>
      </c>
      <c r="L16" s="119">
        <v>1.5</v>
      </c>
      <c r="M16" s="120">
        <f>K16*L16*10</f>
        <v>150</v>
      </c>
      <c r="N16" s="121">
        <f>M16*1.6</f>
        <v>240</v>
      </c>
      <c r="O16" s="122">
        <f>N16/25</f>
        <v>9.6</v>
      </c>
      <c r="P16" s="123">
        <f>(M16*2.3)/1000</f>
        <v>0.34499999999999997</v>
      </c>
    </row>
    <row r="17" spans="1:16" x14ac:dyDescent="0.45">
      <c r="A17" s="209" t="s">
        <v>242</v>
      </c>
      <c r="B17" s="209">
        <v>400</v>
      </c>
      <c r="C17" s="128"/>
      <c r="D17" s="46">
        <v>1</v>
      </c>
      <c r="E17" s="45">
        <f t="shared" si="1"/>
        <v>0</v>
      </c>
      <c r="F17" s="76">
        <f>E17</f>
        <v>0</v>
      </c>
      <c r="G17" s="212">
        <f>C17</f>
        <v>0</v>
      </c>
      <c r="H17" s="188"/>
      <c r="J17" s="184">
        <f t="shared" si="2"/>
        <v>0</v>
      </c>
      <c r="K17" s="124"/>
      <c r="L17" s="124"/>
      <c r="M17" s="103" t="s">
        <v>81</v>
      </c>
      <c r="N17" s="103"/>
      <c r="O17" s="103"/>
      <c r="P17" s="123">
        <f>O16/27</f>
        <v>0.35555555555555557</v>
      </c>
    </row>
    <row r="18" spans="1:16" ht="21.75" thickBot="1" x14ac:dyDescent="0.5">
      <c r="A18" s="209"/>
      <c r="B18" s="209"/>
      <c r="C18" s="128"/>
      <c r="D18" s="46"/>
      <c r="E18" s="45"/>
      <c r="F18" s="76"/>
      <c r="G18" s="128"/>
      <c r="H18" s="188"/>
      <c r="J18" s="184">
        <f t="shared" si="2"/>
        <v>0</v>
      </c>
      <c r="K18" s="131"/>
      <c r="L18" s="131"/>
      <c r="M18" s="124"/>
      <c r="N18" s="124"/>
      <c r="O18" s="124"/>
      <c r="P18" s="124"/>
    </row>
    <row r="19" spans="1:16" ht="146.65" thickBot="1" x14ac:dyDescent="0.85">
      <c r="A19" s="213" t="s">
        <v>198</v>
      </c>
      <c r="B19" s="20" t="s">
        <v>1</v>
      </c>
      <c r="C19" s="179" t="s">
        <v>146</v>
      </c>
      <c r="D19" s="20"/>
      <c r="E19" s="11" t="s">
        <v>3</v>
      </c>
      <c r="F19" s="211" t="s">
        <v>171</v>
      </c>
      <c r="G19" s="111" t="s">
        <v>147</v>
      </c>
      <c r="H19" s="185"/>
      <c r="O19" s="132" t="s">
        <v>122</v>
      </c>
      <c r="P19" s="133">
        <f>SUM(P10,P14)+P29+P32+P17</f>
        <v>2.4105185185185185</v>
      </c>
    </row>
    <row r="20" spans="1:16" ht="21.75" thickBot="1" x14ac:dyDescent="0.5">
      <c r="A20" s="70">
        <f>SUM(E21:E25)</f>
        <v>20000</v>
      </c>
      <c r="B20" s="72" t="s">
        <v>4</v>
      </c>
      <c r="C20" s="192" t="s">
        <v>5</v>
      </c>
      <c r="D20" s="72"/>
      <c r="E20" s="73">
        <f>SUM(E21:E25)</f>
        <v>20000</v>
      </c>
      <c r="F20" s="112">
        <f>SUM(F21:F28)</f>
        <v>243000</v>
      </c>
      <c r="G20" s="113" t="s">
        <v>148</v>
      </c>
      <c r="H20" s="183">
        <f>SUM(H21:H25)</f>
        <v>0</v>
      </c>
      <c r="O20" s="124" t="s">
        <v>83</v>
      </c>
      <c r="P20" s="134">
        <f>P19*27</f>
        <v>65.084000000000003</v>
      </c>
    </row>
    <row r="21" spans="1:16" x14ac:dyDescent="0.45">
      <c r="A21" s="408" t="s">
        <v>306</v>
      </c>
      <c r="B21" s="45">
        <v>10000</v>
      </c>
      <c r="C21" s="421">
        <v>2</v>
      </c>
      <c r="D21" s="46">
        <v>1</v>
      </c>
      <c r="E21" s="50">
        <f>C21*B21</f>
        <v>20000</v>
      </c>
      <c r="F21" s="76">
        <f>E21</f>
        <v>20000</v>
      </c>
      <c r="G21" s="125"/>
      <c r="H21" s="184"/>
      <c r="J21" s="184">
        <f>(C21*B21*D21)</f>
        <v>20000</v>
      </c>
    </row>
    <row r="22" spans="1:16" ht="36" hidden="1" customHeight="1" outlineLevel="1" x14ac:dyDescent="0.45">
      <c r="A22" s="47" t="s">
        <v>210</v>
      </c>
      <c r="B22" s="45">
        <v>25000</v>
      </c>
      <c r="C22" s="125"/>
      <c r="D22" s="46">
        <v>1</v>
      </c>
      <c r="E22" s="45">
        <f>B22*C22</f>
        <v>0</v>
      </c>
      <c r="F22" s="76">
        <f>E22</f>
        <v>0</v>
      </c>
      <c r="G22" s="125">
        <f>C22</f>
        <v>0</v>
      </c>
      <c r="H22" s="184"/>
      <c r="J22" s="184">
        <f>(G22*B22*D22)</f>
        <v>0</v>
      </c>
    </row>
    <row r="23" spans="1:16" hidden="1" outlineLevel="1" x14ac:dyDescent="0.45">
      <c r="A23" s="49" t="s">
        <v>233</v>
      </c>
      <c r="B23" s="50">
        <v>7000</v>
      </c>
      <c r="C23" s="125"/>
      <c r="D23" s="46">
        <v>1</v>
      </c>
      <c r="E23" s="45">
        <f>B23*C23</f>
        <v>0</v>
      </c>
      <c r="F23" s="76">
        <f>E23</f>
        <v>0</v>
      </c>
      <c r="G23" s="125">
        <f>C23</f>
        <v>0</v>
      </c>
      <c r="H23" s="184"/>
      <c r="J23" s="184">
        <f>(G23*B23*D23)</f>
        <v>0</v>
      </c>
    </row>
    <row r="24" spans="1:16" hidden="1" outlineLevel="1" x14ac:dyDescent="0.45">
      <c r="A24" s="49" t="s">
        <v>211</v>
      </c>
      <c r="B24" s="50">
        <v>30000</v>
      </c>
      <c r="C24" s="125"/>
      <c r="D24" s="46">
        <v>1</v>
      </c>
      <c r="E24" s="45">
        <f>B24*C24</f>
        <v>0</v>
      </c>
      <c r="F24" s="76">
        <f>E24</f>
        <v>0</v>
      </c>
      <c r="G24" s="125">
        <f>C24</f>
        <v>0</v>
      </c>
      <c r="H24" s="184"/>
      <c r="J24" s="184">
        <f>(G24*B24*D24)</f>
        <v>0</v>
      </c>
    </row>
    <row r="25" spans="1:16" hidden="1" outlineLevel="1" x14ac:dyDescent="0.45">
      <c r="A25" s="49" t="s">
        <v>231</v>
      </c>
      <c r="B25" s="50">
        <v>12000</v>
      </c>
      <c r="C25" s="165"/>
      <c r="D25" s="46">
        <v>1</v>
      </c>
      <c r="E25" s="45">
        <f>B25*C25</f>
        <v>0</v>
      </c>
      <c r="F25" s="76">
        <f>E25</f>
        <v>0</v>
      </c>
      <c r="G25" s="165">
        <f>C25</f>
        <v>0</v>
      </c>
      <c r="H25" s="184"/>
      <c r="J25" s="184">
        <f>(G25*B25*D25)</f>
        <v>0</v>
      </c>
    </row>
    <row r="26" spans="1:16" ht="118.9" collapsed="1" thickBot="1" x14ac:dyDescent="0.85">
      <c r="A26" s="213" t="s">
        <v>197</v>
      </c>
      <c r="B26" s="20" t="s">
        <v>1</v>
      </c>
      <c r="C26" s="193" t="s">
        <v>2</v>
      </c>
      <c r="D26" s="20"/>
      <c r="E26" s="11" t="s">
        <v>3</v>
      </c>
      <c r="F26" s="180" t="s">
        <v>171</v>
      </c>
      <c r="G26" s="111" t="s">
        <v>147</v>
      </c>
      <c r="H26" s="185"/>
      <c r="O26" s="108" t="s">
        <v>294</v>
      </c>
      <c r="P26" s="298">
        <v>4</v>
      </c>
    </row>
    <row r="27" spans="1:16" ht="21.75" thickBot="1" x14ac:dyDescent="0.5">
      <c r="A27" s="70">
        <f>+F27</f>
        <v>223000</v>
      </c>
      <c r="B27" s="72" t="s">
        <v>4</v>
      </c>
      <c r="C27" s="192" t="s">
        <v>5</v>
      </c>
      <c r="D27" s="72"/>
      <c r="E27" s="73">
        <f>SUM(E28:E37)</f>
        <v>223000</v>
      </c>
      <c r="F27" s="112">
        <f>SUM(F28:F34)</f>
        <v>223000</v>
      </c>
      <c r="G27" s="113" t="s">
        <v>148</v>
      </c>
      <c r="H27" s="183">
        <f>SUM(H28:H33)</f>
        <v>223000</v>
      </c>
      <c r="O27" s="136" t="s">
        <v>82</v>
      </c>
      <c r="P27" s="136">
        <f>SUM(P19,P26)</f>
        <v>6.4105185185185185</v>
      </c>
    </row>
    <row r="28" spans="1:16" x14ac:dyDescent="0.45">
      <c r="A28" s="47" t="s">
        <v>160</v>
      </c>
      <c r="B28" s="45">
        <v>15000</v>
      </c>
      <c r="C28" s="135"/>
      <c r="D28" s="46">
        <v>1</v>
      </c>
      <c r="E28" s="45">
        <f>B28*C28</f>
        <v>0</v>
      </c>
      <c r="F28" s="76">
        <f>E28</f>
        <v>0</v>
      </c>
      <c r="G28" s="135">
        <f>C28</f>
        <v>0</v>
      </c>
      <c r="H28" s="184"/>
      <c r="J28" s="184">
        <f>(G28*B28*D28)</f>
        <v>0</v>
      </c>
      <c r="K28" s="126" t="s">
        <v>235</v>
      </c>
      <c r="L28" s="137" t="s">
        <v>47</v>
      </c>
      <c r="M28" s="138" t="s">
        <v>48</v>
      </c>
      <c r="N28" s="138" t="s">
        <v>49</v>
      </c>
      <c r="O28" s="139" t="s">
        <v>50</v>
      </c>
      <c r="P28" s="140" t="s">
        <v>80</v>
      </c>
    </row>
    <row r="29" spans="1:16" s="66" customFormat="1" ht="60.4" thickBot="1" x14ac:dyDescent="0.5">
      <c r="A29" s="47" t="s">
        <v>295</v>
      </c>
      <c r="B29" s="45">
        <v>10000</v>
      </c>
      <c r="C29" s="135">
        <v>17</v>
      </c>
      <c r="D29" s="46">
        <v>1</v>
      </c>
      <c r="E29" s="45">
        <f>B29*C29</f>
        <v>170000</v>
      </c>
      <c r="F29" s="76">
        <f>E29</f>
        <v>170000</v>
      </c>
      <c r="G29" s="135">
        <f>C29</f>
        <v>17</v>
      </c>
      <c r="H29" s="184">
        <f>(G29*B29*D29)</f>
        <v>170000</v>
      </c>
      <c r="I29" s="288"/>
      <c r="K29" s="407">
        <f>C16*0.8</f>
        <v>8</v>
      </c>
      <c r="L29" s="359">
        <v>4</v>
      </c>
      <c r="M29" s="141">
        <f>K29*L29*10</f>
        <v>320</v>
      </c>
      <c r="N29" s="142">
        <f>M29*1.6</f>
        <v>512</v>
      </c>
      <c r="O29" s="143">
        <f>N29/25</f>
        <v>20.48</v>
      </c>
      <c r="P29" s="144">
        <f>(M29*2.3)/1000</f>
        <v>0.73599999999999999</v>
      </c>
    </row>
    <row r="30" spans="1:16" s="66" customFormat="1" x14ac:dyDescent="0.45">
      <c r="A30" s="47" t="s">
        <v>101</v>
      </c>
      <c r="B30" s="45">
        <v>30000</v>
      </c>
      <c r="C30" s="135">
        <v>1</v>
      </c>
      <c r="D30" s="46">
        <v>1</v>
      </c>
      <c r="E30" s="45">
        <f>B30*C30</f>
        <v>30000</v>
      </c>
      <c r="F30" s="76">
        <f>E30</f>
        <v>30000</v>
      </c>
      <c r="G30" s="135">
        <f>C30</f>
        <v>1</v>
      </c>
      <c r="H30" s="184">
        <f>(G30*B30*D30)</f>
        <v>30000</v>
      </c>
      <c r="I30" s="288"/>
    </row>
    <row r="31" spans="1:16" s="66" customFormat="1" x14ac:dyDescent="0.45">
      <c r="A31" s="47" t="s">
        <v>90</v>
      </c>
      <c r="B31" s="45">
        <v>15000</v>
      </c>
      <c r="C31" s="135">
        <v>1</v>
      </c>
      <c r="D31" s="46">
        <v>1</v>
      </c>
      <c r="E31" s="45">
        <f>B31*C31</f>
        <v>15000</v>
      </c>
      <c r="F31" s="76">
        <f>E31</f>
        <v>15000</v>
      </c>
      <c r="G31" s="135">
        <f>C31</f>
        <v>1</v>
      </c>
      <c r="H31" s="184">
        <f>(G31*B31*D31)</f>
        <v>15000</v>
      </c>
      <c r="I31" s="288"/>
    </row>
    <row r="32" spans="1:16" s="66" customFormat="1" x14ac:dyDescent="0.45">
      <c r="A32" s="47" t="s">
        <v>91</v>
      </c>
      <c r="B32" s="45">
        <v>8000</v>
      </c>
      <c r="C32" s="135">
        <v>1</v>
      </c>
      <c r="D32" s="46">
        <v>1</v>
      </c>
      <c r="E32" s="45">
        <f t="shared" ref="E32:E38" si="3">B32*C32</f>
        <v>8000</v>
      </c>
      <c r="F32" s="76">
        <f>E32</f>
        <v>8000</v>
      </c>
      <c r="G32" s="135">
        <f t="shared" ref="G32:G38" si="4">C32</f>
        <v>1</v>
      </c>
      <c r="H32" s="184">
        <f>(G32*B32*D32)</f>
        <v>8000</v>
      </c>
      <c r="I32" s="288"/>
    </row>
    <row r="33" spans="1:16" s="66" customFormat="1" hidden="1" outlineLevel="1" x14ac:dyDescent="0.45">
      <c r="A33" s="47"/>
      <c r="B33" s="45"/>
      <c r="C33" s="135"/>
      <c r="D33" s="46">
        <v>1</v>
      </c>
      <c r="E33" s="45">
        <f t="shared" si="3"/>
        <v>0</v>
      </c>
      <c r="F33" s="76">
        <f t="shared" ref="F33:F38" si="5">E33*0.85</f>
        <v>0</v>
      </c>
      <c r="G33" s="135">
        <f t="shared" si="4"/>
        <v>0</v>
      </c>
      <c r="H33" s="184">
        <f t="shared" ref="H33:H38" si="6">(G33*B33*D33)*0.85</f>
        <v>0</v>
      </c>
      <c r="I33" s="288"/>
      <c r="J33" s="184">
        <f t="shared" ref="J33:J38" si="7">(G33*B33*D33)</f>
        <v>0</v>
      </c>
    </row>
    <row r="34" spans="1:16" s="66" customFormat="1" hidden="1" outlineLevel="1" x14ac:dyDescent="0.45">
      <c r="A34" s="43"/>
      <c r="B34" s="45"/>
      <c r="C34" s="135"/>
      <c r="D34" s="46">
        <v>4</v>
      </c>
      <c r="E34" s="45">
        <f t="shared" si="3"/>
        <v>0</v>
      </c>
      <c r="F34" s="76">
        <f t="shared" si="5"/>
        <v>0</v>
      </c>
      <c r="G34" s="135">
        <f t="shared" si="4"/>
        <v>0</v>
      </c>
      <c r="H34" s="184">
        <f t="shared" si="6"/>
        <v>0</v>
      </c>
      <c r="I34" s="288"/>
      <c r="J34" s="184">
        <f t="shared" si="7"/>
        <v>0</v>
      </c>
    </row>
    <row r="35" spans="1:16" s="66" customFormat="1" hidden="1" outlineLevel="1" x14ac:dyDescent="0.45">
      <c r="A35" s="47"/>
      <c r="B35" s="45"/>
      <c r="C35" s="135"/>
      <c r="D35" s="46">
        <v>5</v>
      </c>
      <c r="E35" s="45">
        <f t="shared" si="3"/>
        <v>0</v>
      </c>
      <c r="F35" s="76">
        <f t="shared" si="5"/>
        <v>0</v>
      </c>
      <c r="G35" s="135">
        <f t="shared" si="4"/>
        <v>0</v>
      </c>
      <c r="H35" s="184">
        <f t="shared" si="6"/>
        <v>0</v>
      </c>
      <c r="I35" s="288"/>
      <c r="J35" s="184">
        <f t="shared" si="7"/>
        <v>0</v>
      </c>
    </row>
    <row r="36" spans="1:16" s="66" customFormat="1" hidden="1" outlineLevel="1" x14ac:dyDescent="0.45">
      <c r="A36" s="47"/>
      <c r="B36" s="45"/>
      <c r="C36" s="135"/>
      <c r="D36" s="46">
        <v>6</v>
      </c>
      <c r="E36" s="45">
        <f t="shared" si="3"/>
        <v>0</v>
      </c>
      <c r="F36" s="76">
        <f t="shared" si="5"/>
        <v>0</v>
      </c>
      <c r="G36" s="135">
        <f t="shared" si="4"/>
        <v>0</v>
      </c>
      <c r="H36" s="184">
        <f t="shared" si="6"/>
        <v>0</v>
      </c>
      <c r="I36" s="288"/>
      <c r="J36" s="184">
        <f t="shared" si="7"/>
        <v>0</v>
      </c>
    </row>
    <row r="37" spans="1:16" s="66" customFormat="1" hidden="1" outlineLevel="1" x14ac:dyDescent="0.45">
      <c r="A37" s="47"/>
      <c r="B37" s="45"/>
      <c r="C37" s="135"/>
      <c r="D37" s="46">
        <v>7</v>
      </c>
      <c r="E37" s="45">
        <f t="shared" si="3"/>
        <v>0</v>
      </c>
      <c r="F37" s="76">
        <f t="shared" si="5"/>
        <v>0</v>
      </c>
      <c r="G37" s="135">
        <f t="shared" si="4"/>
        <v>0</v>
      </c>
      <c r="H37" s="184">
        <f t="shared" si="6"/>
        <v>0</v>
      </c>
      <c r="I37" s="288"/>
      <c r="J37" s="184">
        <f t="shared" si="7"/>
        <v>0</v>
      </c>
    </row>
    <row r="38" spans="1:16" hidden="1" outlineLevel="1" x14ac:dyDescent="0.45">
      <c r="A38" s="93"/>
      <c r="B38" s="94"/>
      <c r="C38" s="194"/>
      <c r="D38" s="46">
        <v>8</v>
      </c>
      <c r="E38" s="45">
        <f t="shared" si="3"/>
        <v>0</v>
      </c>
      <c r="F38" s="76">
        <f t="shared" si="5"/>
        <v>0</v>
      </c>
      <c r="G38" s="135">
        <f t="shared" si="4"/>
        <v>0</v>
      </c>
      <c r="H38" s="184">
        <f t="shared" si="6"/>
        <v>0</v>
      </c>
      <c r="J38" s="184">
        <f t="shared" si="7"/>
        <v>0</v>
      </c>
      <c r="K38" s="66"/>
      <c r="L38" s="66"/>
      <c r="M38" s="66"/>
      <c r="N38" s="66"/>
      <c r="O38" s="66"/>
      <c r="P38" s="66"/>
    </row>
    <row r="39" spans="1:16" ht="150" customHeight="1" collapsed="1" thickBot="1" x14ac:dyDescent="0.85">
      <c r="A39" s="147" t="s">
        <v>118</v>
      </c>
      <c r="B39" s="20" t="s">
        <v>1</v>
      </c>
      <c r="C39" s="193"/>
      <c r="D39" s="20"/>
      <c r="E39" s="11" t="s">
        <v>3</v>
      </c>
      <c r="F39" s="180" t="s">
        <v>171</v>
      </c>
      <c r="G39" s="111" t="s">
        <v>147</v>
      </c>
      <c r="H39" s="185"/>
      <c r="K39" s="66"/>
      <c r="L39" s="66"/>
      <c r="M39" s="66"/>
      <c r="N39" s="66"/>
      <c r="O39" s="66"/>
      <c r="P39" s="66"/>
    </row>
    <row r="40" spans="1:16" ht="21.75" thickBot="1" x14ac:dyDescent="0.5">
      <c r="A40" s="70">
        <f>SUM(E41:E49)</f>
        <v>240000</v>
      </c>
      <c r="B40" s="72" t="s">
        <v>4</v>
      </c>
      <c r="C40" s="192" t="s">
        <v>5</v>
      </c>
      <c r="D40" s="72"/>
      <c r="E40" s="73">
        <f>SUM(E41:E49)</f>
        <v>240000</v>
      </c>
      <c r="F40" s="112">
        <f>SUM(F41:F49)</f>
        <v>240000</v>
      </c>
      <c r="G40" s="113" t="s">
        <v>148</v>
      </c>
      <c r="H40" s="183">
        <f>SUM(H41:H49)</f>
        <v>261500</v>
      </c>
      <c r="K40" s="66"/>
      <c r="L40" s="66"/>
      <c r="M40" s="66"/>
      <c r="N40" s="66"/>
      <c r="O40" s="66"/>
      <c r="P40" s="66"/>
    </row>
    <row r="41" spans="1:16" x14ac:dyDescent="0.45">
      <c r="A41" s="148" t="s">
        <v>162</v>
      </c>
      <c r="B41" s="45">
        <v>10000</v>
      </c>
      <c r="C41" s="135">
        <v>1</v>
      </c>
      <c r="D41" s="46">
        <v>1</v>
      </c>
      <c r="E41" s="45">
        <f t="shared" ref="E41:E48" si="8">B41*C41</f>
        <v>10000</v>
      </c>
      <c r="F41" s="76">
        <f t="shared" ref="F41:F48" si="9">E41</f>
        <v>10000</v>
      </c>
      <c r="G41" s="440">
        <f>C41</f>
        <v>1</v>
      </c>
      <c r="H41" s="439">
        <f t="shared" ref="H41:H48" si="10">(G41*B41*D41)</f>
        <v>10000</v>
      </c>
      <c r="K41" s="66"/>
      <c r="L41" s="66"/>
      <c r="M41" s="66"/>
      <c r="N41" s="66"/>
      <c r="O41" s="66"/>
      <c r="P41" s="66"/>
    </row>
    <row r="42" spans="1:16" s="66" customFormat="1" x14ac:dyDescent="0.45">
      <c r="A42" s="47" t="s">
        <v>115</v>
      </c>
      <c r="B42" s="45">
        <v>5000</v>
      </c>
      <c r="C42" s="412">
        <v>21</v>
      </c>
      <c r="D42" s="46">
        <v>1</v>
      </c>
      <c r="E42" s="45">
        <f t="shared" si="8"/>
        <v>105000</v>
      </c>
      <c r="F42" s="76">
        <f t="shared" si="9"/>
        <v>105000</v>
      </c>
      <c r="G42" s="478">
        <f>19+1</f>
        <v>20</v>
      </c>
      <c r="H42" s="439">
        <f t="shared" si="10"/>
        <v>100000</v>
      </c>
      <c r="I42" s="288"/>
    </row>
    <row r="43" spans="1:16" s="66" customFormat="1" x14ac:dyDescent="0.45">
      <c r="A43" s="47" t="s">
        <v>259</v>
      </c>
      <c r="B43" s="45">
        <v>16000</v>
      </c>
      <c r="C43" s="412">
        <v>2</v>
      </c>
      <c r="D43" s="46">
        <v>1</v>
      </c>
      <c r="E43" s="45">
        <f t="shared" si="8"/>
        <v>32000</v>
      </c>
      <c r="F43" s="76">
        <f t="shared" si="9"/>
        <v>32000</v>
      </c>
      <c r="G43" s="440">
        <f t="shared" ref="G43" si="11">C43</f>
        <v>2</v>
      </c>
      <c r="H43" s="439">
        <f t="shared" si="10"/>
        <v>32000</v>
      </c>
      <c r="I43" s="288"/>
    </row>
    <row r="44" spans="1:16" s="66" customFormat="1" x14ac:dyDescent="0.45">
      <c r="A44" s="47" t="s">
        <v>352</v>
      </c>
      <c r="B44" s="45">
        <v>8000</v>
      </c>
      <c r="C44" s="135"/>
      <c r="D44" s="46">
        <v>1</v>
      </c>
      <c r="E44" s="45">
        <f t="shared" ref="E44" si="12">B44*C44</f>
        <v>0</v>
      </c>
      <c r="F44" s="76">
        <f t="shared" ref="F44" si="13">E44</f>
        <v>0</v>
      </c>
      <c r="G44" s="507">
        <v>1</v>
      </c>
      <c r="I44" s="288"/>
      <c r="J44" s="514">
        <f>(G44*B44*D44)</f>
        <v>8000</v>
      </c>
    </row>
    <row r="45" spans="1:16" s="66" customFormat="1" x14ac:dyDescent="0.45">
      <c r="A45" s="47" t="s">
        <v>258</v>
      </c>
      <c r="B45" s="45">
        <v>2500</v>
      </c>
      <c r="C45" s="135">
        <v>10</v>
      </c>
      <c r="D45" s="46">
        <v>1</v>
      </c>
      <c r="E45" s="45">
        <f t="shared" si="8"/>
        <v>25000</v>
      </c>
      <c r="F45" s="76">
        <f t="shared" si="9"/>
        <v>25000</v>
      </c>
      <c r="G45" s="466">
        <v>7</v>
      </c>
      <c r="H45" s="454">
        <f t="shared" si="10"/>
        <v>17500</v>
      </c>
      <c r="I45" s="288"/>
    </row>
    <row r="46" spans="1:16" x14ac:dyDescent="0.45">
      <c r="A46" s="47" t="s">
        <v>116</v>
      </c>
      <c r="B46" s="45">
        <v>8000</v>
      </c>
      <c r="C46" s="412">
        <v>5</v>
      </c>
      <c r="D46" s="46">
        <v>1</v>
      </c>
      <c r="E46" s="45">
        <f t="shared" si="8"/>
        <v>40000</v>
      </c>
      <c r="F46" s="76">
        <f t="shared" si="9"/>
        <v>40000</v>
      </c>
      <c r="G46" s="440">
        <v>7</v>
      </c>
      <c r="H46" s="439">
        <f t="shared" si="10"/>
        <v>56000</v>
      </c>
    </row>
    <row r="47" spans="1:16" s="66" customFormat="1" ht="30" x14ac:dyDescent="0.45">
      <c r="A47" s="47" t="s">
        <v>220</v>
      </c>
      <c r="B47" s="45">
        <v>13000</v>
      </c>
      <c r="C47" s="412">
        <v>1</v>
      </c>
      <c r="D47" s="46">
        <v>1</v>
      </c>
      <c r="E47" s="45">
        <f t="shared" ref="E47" si="14">B47*C47</f>
        <v>13000</v>
      </c>
      <c r="F47" s="76">
        <f t="shared" ref="F47" si="15">E47</f>
        <v>13000</v>
      </c>
      <c r="G47" s="440">
        <f t="shared" ref="G47" si="16">C47</f>
        <v>1</v>
      </c>
      <c r="H47" s="439">
        <f t="shared" ref="H47" si="17">(G47*B47*D47)</f>
        <v>13000</v>
      </c>
      <c r="I47" s="288"/>
    </row>
    <row r="48" spans="1:16" s="66" customFormat="1" x14ac:dyDescent="0.45">
      <c r="A48" s="512" t="s">
        <v>351</v>
      </c>
      <c r="B48" s="45">
        <v>6000</v>
      </c>
      <c r="C48" s="412"/>
      <c r="D48" s="46">
        <v>1</v>
      </c>
      <c r="E48" s="45">
        <f t="shared" si="8"/>
        <v>0</v>
      </c>
      <c r="F48" s="76">
        <f t="shared" si="9"/>
        <v>0</v>
      </c>
      <c r="G48" s="508">
        <v>3</v>
      </c>
      <c r="H48" s="513">
        <f t="shared" si="10"/>
        <v>18000</v>
      </c>
      <c r="I48" s="288"/>
    </row>
    <row r="49" spans="1:12" s="66" customFormat="1" ht="30" x14ac:dyDescent="0.45">
      <c r="A49" s="47" t="s">
        <v>322</v>
      </c>
      <c r="B49" s="45">
        <v>15000</v>
      </c>
      <c r="C49" s="412">
        <v>1</v>
      </c>
      <c r="D49" s="46">
        <v>1</v>
      </c>
      <c r="E49" s="45">
        <f t="shared" ref="E49" si="18">B49*C49</f>
        <v>15000</v>
      </c>
      <c r="F49" s="76">
        <f t="shared" ref="F49" si="19">E49</f>
        <v>15000</v>
      </c>
      <c r="G49" s="466">
        <f t="shared" ref="G49" si="20">C49</f>
        <v>1</v>
      </c>
      <c r="H49" s="428">
        <f>(G49*B49*D49)</f>
        <v>15000</v>
      </c>
      <c r="I49" s="288"/>
    </row>
    <row r="50" spans="1:12" ht="56.25" thickBot="1" x14ac:dyDescent="0.85">
      <c r="A50" s="110" t="s">
        <v>9</v>
      </c>
      <c r="B50" s="20" t="s">
        <v>1</v>
      </c>
      <c r="C50" s="193" t="s">
        <v>2</v>
      </c>
      <c r="D50" s="20" t="s">
        <v>6</v>
      </c>
      <c r="E50" s="11" t="s">
        <v>3</v>
      </c>
      <c r="F50" s="180" t="s">
        <v>171</v>
      </c>
      <c r="G50" s="111" t="s">
        <v>147</v>
      </c>
      <c r="H50" s="185"/>
      <c r="I50" s="289"/>
      <c r="J50" s="150"/>
    </row>
    <row r="51" spans="1:12" ht="21.75" thickBot="1" x14ac:dyDescent="0.5">
      <c r="A51" s="70">
        <f>+E51</f>
        <v>442380</v>
      </c>
      <c r="B51" s="72" t="s">
        <v>4</v>
      </c>
      <c r="C51" s="192" t="s">
        <v>5</v>
      </c>
      <c r="D51" s="72"/>
      <c r="E51" s="73">
        <f>SUM(E52:E62)</f>
        <v>442380</v>
      </c>
      <c r="F51" s="112">
        <f>SUM(F52:F62)</f>
        <v>442380</v>
      </c>
      <c r="G51" s="113" t="s">
        <v>148</v>
      </c>
      <c r="H51" s="183">
        <f>SUM(H52:H68)</f>
        <v>674610</v>
      </c>
      <c r="K51" s="515" t="e">
        <f>+H51-#REF!</f>
        <v>#REF!</v>
      </c>
    </row>
    <row r="52" spans="1:12" ht="45" x14ac:dyDescent="0.45">
      <c r="A52" s="47" t="s">
        <v>340</v>
      </c>
      <c r="B52" s="45">
        <v>4000</v>
      </c>
      <c r="C52" s="190">
        <f>8+8</f>
        <v>16</v>
      </c>
      <c r="D52" s="51">
        <v>1</v>
      </c>
      <c r="E52" s="50">
        <f t="shared" ref="E52:E59" si="21">B52*C52</f>
        <v>64000</v>
      </c>
      <c r="F52" s="76">
        <f t="shared" ref="F52:F64" si="22">E52</f>
        <v>64000</v>
      </c>
      <c r="G52" s="510">
        <v>20</v>
      </c>
      <c r="H52" s="476">
        <f>(G52*B52*D52)</f>
        <v>80000</v>
      </c>
      <c r="K52" s="495" t="e">
        <f>+H52-#REF!</f>
        <v>#REF!</v>
      </c>
    </row>
    <row r="53" spans="1:12" x14ac:dyDescent="0.45">
      <c r="A53" s="47" t="s">
        <v>307</v>
      </c>
      <c r="B53" s="45">
        <v>1300</v>
      </c>
      <c r="C53" s="152">
        <v>9.8000000000000007</v>
      </c>
      <c r="D53" s="51">
        <v>1</v>
      </c>
      <c r="E53" s="50">
        <f t="shared" si="21"/>
        <v>12740.000000000002</v>
      </c>
      <c r="F53" s="76">
        <f t="shared" si="22"/>
        <v>12740.000000000002</v>
      </c>
      <c r="G53" s="154">
        <f t="shared" ref="G53:G60" si="23">C53</f>
        <v>9.8000000000000007</v>
      </c>
      <c r="H53" s="184"/>
      <c r="J53" s="184">
        <v>0</v>
      </c>
      <c r="K53" s="495" t="e">
        <f>+H53-#REF!</f>
        <v>#REF!</v>
      </c>
    </row>
    <row r="54" spans="1:12" x14ac:dyDescent="0.45">
      <c r="A54" s="47" t="s">
        <v>208</v>
      </c>
      <c r="B54" s="45">
        <v>5000</v>
      </c>
      <c r="C54" s="413">
        <v>1</v>
      </c>
      <c r="D54" s="46">
        <v>1</v>
      </c>
      <c r="E54" s="50">
        <f t="shared" si="21"/>
        <v>5000</v>
      </c>
      <c r="F54" s="76">
        <f t="shared" si="22"/>
        <v>5000</v>
      </c>
      <c r="G54" s="453">
        <v>10</v>
      </c>
      <c r="H54" s="448">
        <f t="shared" ref="H54:H59" si="24">(G54*B54*D54)</f>
        <v>50000</v>
      </c>
      <c r="K54" s="495" t="e">
        <f>+H54-#REF!</f>
        <v>#REF!</v>
      </c>
    </row>
    <row r="55" spans="1:12" s="66" customFormat="1" ht="30" customHeight="1" x14ac:dyDescent="0.45">
      <c r="A55" s="47" t="s">
        <v>296</v>
      </c>
      <c r="B55" s="45">
        <v>2500</v>
      </c>
      <c r="C55" s="422">
        <f>3*5</f>
        <v>15</v>
      </c>
      <c r="D55" s="46">
        <v>1</v>
      </c>
      <c r="E55" s="50">
        <f t="shared" si="21"/>
        <v>37500</v>
      </c>
      <c r="F55" s="76">
        <f t="shared" si="22"/>
        <v>37500</v>
      </c>
      <c r="G55" s="452">
        <f t="shared" si="23"/>
        <v>15</v>
      </c>
      <c r="H55" s="448">
        <f t="shared" si="24"/>
        <v>37500</v>
      </c>
      <c r="I55" s="288"/>
      <c r="K55" s="495" t="e">
        <f>+H55-#REF!</f>
        <v>#REF!</v>
      </c>
    </row>
    <row r="56" spans="1:12" s="66" customFormat="1" ht="30" customHeight="1" x14ac:dyDescent="0.45">
      <c r="A56" s="47" t="s">
        <v>315</v>
      </c>
      <c r="B56" s="45">
        <v>25000</v>
      </c>
      <c r="C56" s="414">
        <v>1</v>
      </c>
      <c r="D56" s="46">
        <v>1</v>
      </c>
      <c r="E56" s="50">
        <f>B56*C56</f>
        <v>25000</v>
      </c>
      <c r="F56" s="76">
        <f>E56</f>
        <v>25000</v>
      </c>
      <c r="G56" s="451">
        <f>C56</f>
        <v>1</v>
      </c>
      <c r="H56" s="448">
        <f t="shared" si="24"/>
        <v>25000</v>
      </c>
      <c r="I56" s="288"/>
      <c r="K56" s="495" t="e">
        <f>+H56-#REF!</f>
        <v>#REF!</v>
      </c>
    </row>
    <row r="57" spans="1:12" s="66" customFormat="1" x14ac:dyDescent="0.45">
      <c r="A57" s="47" t="s">
        <v>331</v>
      </c>
      <c r="B57" s="45">
        <v>15000</v>
      </c>
      <c r="C57" s="412">
        <v>2</v>
      </c>
      <c r="D57" s="46">
        <v>1</v>
      </c>
      <c r="E57" s="50">
        <f>B57*C57</f>
        <v>30000</v>
      </c>
      <c r="F57" s="76">
        <f t="shared" si="22"/>
        <v>30000</v>
      </c>
      <c r="G57" s="451">
        <f>C57</f>
        <v>2</v>
      </c>
      <c r="H57" s="448">
        <f t="shared" si="24"/>
        <v>30000</v>
      </c>
      <c r="I57" s="288"/>
      <c r="K57" s="495" t="e">
        <f>+H57-#REF!</f>
        <v>#REF!</v>
      </c>
    </row>
    <row r="58" spans="1:12" s="66" customFormat="1" ht="30" x14ac:dyDescent="0.45">
      <c r="A58" s="47" t="s">
        <v>217</v>
      </c>
      <c r="B58" s="45">
        <v>4000</v>
      </c>
      <c r="C58" s="190">
        <v>9</v>
      </c>
      <c r="D58" s="46">
        <v>1</v>
      </c>
      <c r="E58" s="50">
        <f t="shared" si="21"/>
        <v>36000</v>
      </c>
      <c r="F58" s="76">
        <f t="shared" si="22"/>
        <v>36000</v>
      </c>
      <c r="G58" s="450">
        <f t="shared" si="23"/>
        <v>9</v>
      </c>
      <c r="H58" s="448">
        <f t="shared" si="24"/>
        <v>36000</v>
      </c>
      <c r="I58" s="288"/>
      <c r="K58" s="495" t="e">
        <f>+H58-#REF!</f>
        <v>#REF!</v>
      </c>
    </row>
    <row r="59" spans="1:12" s="66" customFormat="1" ht="30" x14ac:dyDescent="0.45">
      <c r="A59" s="47" t="s">
        <v>361</v>
      </c>
      <c r="B59" s="45">
        <v>4000</v>
      </c>
      <c r="C59" s="422">
        <f>18.07+ 8</f>
        <v>26.07</v>
      </c>
      <c r="D59" s="46">
        <v>1</v>
      </c>
      <c r="E59" s="50">
        <f t="shared" si="21"/>
        <v>104280</v>
      </c>
      <c r="F59" s="76">
        <f t="shared" si="22"/>
        <v>104280</v>
      </c>
      <c r="G59" s="527">
        <v>28.2</v>
      </c>
      <c r="H59" s="516">
        <f t="shared" si="24"/>
        <v>112800</v>
      </c>
      <c r="I59" s="288"/>
      <c r="K59" s="495" t="e">
        <f>+H59-#REF!</f>
        <v>#REF!</v>
      </c>
      <c r="L59" s="294" t="s">
        <v>357</v>
      </c>
    </row>
    <row r="60" spans="1:12" s="66" customFormat="1" ht="30" x14ac:dyDescent="0.45">
      <c r="A60" s="47" t="s">
        <v>321</v>
      </c>
      <c r="B60" s="45">
        <v>2000</v>
      </c>
      <c r="C60" s="152">
        <f>18.97+8</f>
        <v>26.97</v>
      </c>
      <c r="D60" s="46">
        <v>1</v>
      </c>
      <c r="E60" s="50">
        <f t="shared" ref="E60:E66" si="25">B60*C60*D60</f>
        <v>53940</v>
      </c>
      <c r="F60" s="76">
        <f t="shared" si="22"/>
        <v>53940</v>
      </c>
      <c r="G60" s="446">
        <f t="shared" si="23"/>
        <v>26.97</v>
      </c>
      <c r="H60" s="439">
        <f t="shared" ref="H60:H66" si="26">(G60*B60*D60)</f>
        <v>53940</v>
      </c>
      <c r="I60" s="288"/>
      <c r="K60" s="495" t="e">
        <f>+H60-#REF!</f>
        <v>#REF!</v>
      </c>
    </row>
    <row r="61" spans="1:12" s="66" customFormat="1" x14ac:dyDescent="0.45">
      <c r="A61" s="47" t="s">
        <v>317</v>
      </c>
      <c r="B61" s="45">
        <v>3000</v>
      </c>
      <c r="C61" s="152">
        <v>19.64</v>
      </c>
      <c r="D61" s="46">
        <v>1</v>
      </c>
      <c r="E61" s="50">
        <f t="shared" si="25"/>
        <v>58920</v>
      </c>
      <c r="F61" s="76">
        <f>E61</f>
        <v>58920</v>
      </c>
      <c r="G61" s="446">
        <f>C61</f>
        <v>19.64</v>
      </c>
      <c r="H61" s="439">
        <f t="shared" si="26"/>
        <v>58920</v>
      </c>
      <c r="I61" s="288"/>
      <c r="K61" s="495" t="e">
        <f>+H61-#REF!</f>
        <v>#REF!</v>
      </c>
    </row>
    <row r="62" spans="1:12" s="66" customFormat="1" x14ac:dyDescent="0.45">
      <c r="A62" s="47" t="s">
        <v>71</v>
      </c>
      <c r="B62" s="45">
        <v>5000</v>
      </c>
      <c r="C62" s="190">
        <v>3</v>
      </c>
      <c r="D62" s="46">
        <v>1</v>
      </c>
      <c r="E62" s="50">
        <f t="shared" si="25"/>
        <v>15000</v>
      </c>
      <c r="F62" s="76">
        <f t="shared" si="22"/>
        <v>15000</v>
      </c>
      <c r="G62" s="449">
        <v>1</v>
      </c>
      <c r="H62" s="448">
        <f t="shared" si="26"/>
        <v>5000</v>
      </c>
      <c r="I62" s="288"/>
      <c r="K62" s="495" t="e">
        <f>+H62-#REF!</f>
        <v>#REF!</v>
      </c>
    </row>
    <row r="63" spans="1:12" s="66" customFormat="1" x14ac:dyDescent="0.45">
      <c r="A63" s="47" t="s">
        <v>297</v>
      </c>
      <c r="B63" s="45">
        <v>15000</v>
      </c>
      <c r="C63" s="151">
        <v>3</v>
      </c>
      <c r="D63" s="46">
        <v>1</v>
      </c>
      <c r="E63" s="50">
        <f t="shared" si="25"/>
        <v>45000</v>
      </c>
      <c r="F63" s="76">
        <f t="shared" si="22"/>
        <v>45000</v>
      </c>
      <c r="G63" s="467">
        <v>4</v>
      </c>
      <c r="H63" s="448">
        <f t="shared" si="26"/>
        <v>60000</v>
      </c>
      <c r="I63" s="288"/>
      <c r="K63" s="495" t="e">
        <f>+H63-#REF!</f>
        <v>#REF!</v>
      </c>
    </row>
    <row r="64" spans="1:12" s="66" customFormat="1" x14ac:dyDescent="0.45">
      <c r="A64" s="47" t="s">
        <v>320</v>
      </c>
      <c r="B64" s="45">
        <v>5000</v>
      </c>
      <c r="C64" s="190">
        <v>8</v>
      </c>
      <c r="D64" s="46">
        <v>1</v>
      </c>
      <c r="E64" s="50">
        <f t="shared" si="25"/>
        <v>40000</v>
      </c>
      <c r="F64" s="76">
        <f t="shared" si="22"/>
        <v>40000</v>
      </c>
      <c r="G64" s="488">
        <v>11.09</v>
      </c>
      <c r="H64" s="448">
        <f t="shared" si="26"/>
        <v>55450</v>
      </c>
      <c r="I64" s="288"/>
      <c r="K64" s="495" t="e">
        <f>+H64-#REF!</f>
        <v>#REF!</v>
      </c>
    </row>
    <row r="65" spans="1:11" s="66" customFormat="1" x14ac:dyDescent="0.45">
      <c r="A65" s="47" t="s">
        <v>326</v>
      </c>
      <c r="B65" s="45">
        <v>5000</v>
      </c>
      <c r="C65" s="422">
        <v>2</v>
      </c>
      <c r="D65" s="46">
        <v>1</v>
      </c>
      <c r="E65" s="50">
        <f t="shared" si="25"/>
        <v>10000</v>
      </c>
      <c r="F65" s="76">
        <f t="shared" ref="F65:F67" si="27">E65</f>
        <v>10000</v>
      </c>
      <c r="G65" s="449">
        <f t="shared" ref="G65" si="28">C65</f>
        <v>2</v>
      </c>
      <c r="H65" s="448">
        <f t="shared" si="26"/>
        <v>10000</v>
      </c>
      <c r="I65" s="288"/>
      <c r="K65" s="495" t="e">
        <f>+H65-#REF!</f>
        <v>#REF!</v>
      </c>
    </row>
    <row r="66" spans="1:11" s="66" customFormat="1" x14ac:dyDescent="0.45">
      <c r="A66" s="468" t="s">
        <v>333</v>
      </c>
      <c r="B66" s="45">
        <v>15000</v>
      </c>
      <c r="C66" s="151"/>
      <c r="D66" s="46">
        <v>1</v>
      </c>
      <c r="E66" s="50">
        <f t="shared" si="25"/>
        <v>0</v>
      </c>
      <c r="F66" s="76">
        <f t="shared" ref="F66" si="29">E66</f>
        <v>0</v>
      </c>
      <c r="G66" s="467">
        <v>1</v>
      </c>
      <c r="H66" s="448">
        <f t="shared" si="26"/>
        <v>15000</v>
      </c>
      <c r="I66" s="288"/>
      <c r="K66" s="495" t="e">
        <f>+H66-#REF!</f>
        <v>#REF!</v>
      </c>
    </row>
    <row r="67" spans="1:11" s="66" customFormat="1" x14ac:dyDescent="0.45">
      <c r="A67" s="468" t="s">
        <v>332</v>
      </c>
      <c r="B67" s="45">
        <v>15000</v>
      </c>
      <c r="C67" s="151"/>
      <c r="D67" s="46">
        <v>1</v>
      </c>
      <c r="E67" s="50">
        <f t="shared" ref="E67" si="30">B67*C67*D67</f>
        <v>0</v>
      </c>
      <c r="F67" s="76">
        <f t="shared" si="27"/>
        <v>0</v>
      </c>
      <c r="G67" s="467">
        <v>2</v>
      </c>
      <c r="H67" s="448">
        <f t="shared" ref="H67" si="31">(G67*B67*D67)</f>
        <v>30000</v>
      </c>
      <c r="I67" s="288"/>
      <c r="K67" s="495" t="e">
        <f>+H67-#REF!</f>
        <v>#REF!</v>
      </c>
    </row>
    <row r="68" spans="1:11" s="66" customFormat="1" x14ac:dyDescent="0.45">
      <c r="A68" s="489" t="s">
        <v>342</v>
      </c>
      <c r="B68" s="45">
        <v>15000</v>
      </c>
      <c r="C68" s="151"/>
      <c r="D68" s="46">
        <v>1</v>
      </c>
      <c r="E68" s="50">
        <f t="shared" ref="E68" si="32">B68*C68*D68</f>
        <v>0</v>
      </c>
      <c r="F68" s="76">
        <f t="shared" ref="F68" si="33">E68</f>
        <v>0</v>
      </c>
      <c r="G68" s="479">
        <v>1</v>
      </c>
      <c r="H68" s="448">
        <f t="shared" ref="H68" si="34">(G68*B68*D68)</f>
        <v>15000</v>
      </c>
      <c r="I68" s="288"/>
      <c r="K68" s="495" t="e">
        <f>+H68-#REF!</f>
        <v>#REF!</v>
      </c>
    </row>
    <row r="69" spans="1:11" ht="43.15" thickBot="1" x14ac:dyDescent="0.85">
      <c r="A69" s="213" t="s">
        <v>247</v>
      </c>
      <c r="B69" s="20" t="s">
        <v>1</v>
      </c>
      <c r="C69" s="193" t="s">
        <v>2</v>
      </c>
      <c r="D69" s="20" t="s">
        <v>6</v>
      </c>
      <c r="E69" s="11" t="s">
        <v>3</v>
      </c>
      <c r="F69" s="180" t="s">
        <v>171</v>
      </c>
      <c r="G69" s="111" t="s">
        <v>147</v>
      </c>
      <c r="H69" s="185"/>
      <c r="I69" s="289"/>
      <c r="J69" s="150"/>
    </row>
    <row r="70" spans="1:11" ht="21.75" thickBot="1" x14ac:dyDescent="0.5">
      <c r="A70" s="70">
        <f>SUM(E71:E78)</f>
        <v>0</v>
      </c>
      <c r="B70" s="72" t="s">
        <v>4</v>
      </c>
      <c r="C70" s="192" t="s">
        <v>5</v>
      </c>
      <c r="D70" s="72"/>
      <c r="E70" s="73">
        <f>SUM(E71:E78)</f>
        <v>0</v>
      </c>
      <c r="F70" s="112">
        <f>SUM(F71:F88)</f>
        <v>933380</v>
      </c>
      <c r="G70" s="113" t="s">
        <v>148</v>
      </c>
      <c r="H70" s="183">
        <f>SUM(H71:H78)</f>
        <v>0</v>
      </c>
    </row>
    <row r="71" spans="1:11" s="389" customFormat="1" hidden="1" outlineLevel="1" x14ac:dyDescent="0.45">
      <c r="A71" s="373" t="s">
        <v>248</v>
      </c>
      <c r="B71" s="374">
        <v>9000</v>
      </c>
      <c r="C71" s="372">
        <v>0</v>
      </c>
      <c r="D71" s="384">
        <v>1</v>
      </c>
      <c r="E71" s="376">
        <f>C71*B71</f>
        <v>0</v>
      </c>
      <c r="F71" s="385">
        <f t="shared" ref="F71:F79" si="35">E71</f>
        <v>0</v>
      </c>
      <c r="G71" s="386">
        <f t="shared" ref="G71:G79" si="36">C71</f>
        <v>0</v>
      </c>
      <c r="H71" s="387"/>
      <c r="I71" s="388"/>
      <c r="J71" s="387">
        <f>(G71*B71*D71)</f>
        <v>0</v>
      </c>
    </row>
    <row r="72" spans="1:11" s="389" customFormat="1" hidden="1" outlineLevel="1" x14ac:dyDescent="0.45">
      <c r="A72" s="373" t="s">
        <v>251</v>
      </c>
      <c r="B72" s="374">
        <v>3000</v>
      </c>
      <c r="C72" s="386">
        <f>C71</f>
        <v>0</v>
      </c>
      <c r="D72" s="384">
        <v>1</v>
      </c>
      <c r="E72" s="376">
        <f t="shared" ref="E72:E79" si="37">B72*C72</f>
        <v>0</v>
      </c>
      <c r="F72" s="385">
        <f>E72</f>
        <v>0</v>
      </c>
      <c r="G72" s="390">
        <f t="shared" si="36"/>
        <v>0</v>
      </c>
      <c r="H72" s="387"/>
      <c r="I72" s="388"/>
      <c r="J72" s="387">
        <f>(G72*B72*D72)</f>
        <v>0</v>
      </c>
    </row>
    <row r="73" spans="1:11" s="389" customFormat="1" hidden="1" outlineLevel="1" x14ac:dyDescent="0.45">
      <c r="A73" s="373" t="s">
        <v>249</v>
      </c>
      <c r="B73" s="374">
        <v>2200</v>
      </c>
      <c r="C73" s="386">
        <f>C71</f>
        <v>0</v>
      </c>
      <c r="D73" s="384">
        <v>1</v>
      </c>
      <c r="E73" s="376">
        <f t="shared" si="37"/>
        <v>0</v>
      </c>
      <c r="F73" s="385">
        <f t="shared" si="35"/>
        <v>0</v>
      </c>
      <c r="G73" s="386">
        <f t="shared" si="36"/>
        <v>0</v>
      </c>
      <c r="H73" s="387"/>
      <c r="I73" s="388"/>
      <c r="J73" s="387">
        <f t="shared" ref="J73:J79" si="38">(G73*B73*D73)</f>
        <v>0</v>
      </c>
    </row>
    <row r="74" spans="1:11" s="389" customFormat="1" hidden="1" outlineLevel="1" x14ac:dyDescent="0.45">
      <c r="A74" s="373" t="s">
        <v>250</v>
      </c>
      <c r="B74" s="374">
        <v>4500</v>
      </c>
      <c r="C74" s="386">
        <f>C73</f>
        <v>0</v>
      </c>
      <c r="D74" s="384">
        <v>1</v>
      </c>
      <c r="E74" s="376">
        <f t="shared" si="37"/>
        <v>0</v>
      </c>
      <c r="F74" s="385">
        <f t="shared" si="35"/>
        <v>0</v>
      </c>
      <c r="G74" s="386">
        <f t="shared" si="36"/>
        <v>0</v>
      </c>
      <c r="H74" s="387"/>
      <c r="I74" s="388"/>
      <c r="J74" s="387">
        <f t="shared" si="38"/>
        <v>0</v>
      </c>
    </row>
    <row r="75" spans="1:11" s="389" customFormat="1" hidden="1" outlineLevel="1" x14ac:dyDescent="0.45">
      <c r="A75" s="373" t="s">
        <v>261</v>
      </c>
      <c r="B75" s="374">
        <v>8000</v>
      </c>
      <c r="C75" s="403">
        <v>0</v>
      </c>
      <c r="D75" s="391">
        <v>1</v>
      </c>
      <c r="E75" s="376">
        <f t="shared" si="37"/>
        <v>0</v>
      </c>
      <c r="F75" s="385">
        <f t="shared" si="35"/>
        <v>0</v>
      </c>
      <c r="G75" s="392">
        <f t="shared" si="36"/>
        <v>0</v>
      </c>
      <c r="H75" s="387"/>
      <c r="I75" s="388"/>
      <c r="J75" s="387">
        <f t="shared" si="38"/>
        <v>0</v>
      </c>
    </row>
    <row r="76" spans="1:11" s="394" customFormat="1" ht="30" hidden="1" customHeight="1" outlineLevel="1" x14ac:dyDescent="0.45">
      <c r="A76" s="373" t="s">
        <v>270</v>
      </c>
      <c r="B76" s="374">
        <v>1300</v>
      </c>
      <c r="C76" s="405">
        <v>0</v>
      </c>
      <c r="D76" s="396">
        <v>2</v>
      </c>
      <c r="E76" s="376">
        <f t="shared" si="37"/>
        <v>0</v>
      </c>
      <c r="F76" s="385">
        <f t="shared" si="35"/>
        <v>0</v>
      </c>
      <c r="G76" s="393">
        <f t="shared" si="36"/>
        <v>0</v>
      </c>
      <c r="H76" s="387"/>
      <c r="I76" s="388"/>
      <c r="J76" s="387">
        <f t="shared" si="38"/>
        <v>0</v>
      </c>
    </row>
    <row r="77" spans="1:11" s="394" customFormat="1" hidden="1" outlineLevel="1" x14ac:dyDescent="0.45">
      <c r="A77" s="373" t="s">
        <v>262</v>
      </c>
      <c r="B77" s="374">
        <v>3000</v>
      </c>
      <c r="C77" s="403">
        <v>0</v>
      </c>
      <c r="D77" s="391">
        <v>1</v>
      </c>
      <c r="E77" s="376">
        <f>B77*C77</f>
        <v>0</v>
      </c>
      <c r="F77" s="385">
        <f>E77</f>
        <v>0</v>
      </c>
      <c r="G77" s="392">
        <f>C77</f>
        <v>0</v>
      </c>
      <c r="H77" s="387"/>
      <c r="I77" s="388"/>
      <c r="J77" s="387">
        <f>(G77*B77*D77)</f>
        <v>0</v>
      </c>
    </row>
    <row r="78" spans="1:11" s="394" customFormat="1" ht="60" hidden="1" outlineLevel="1" x14ac:dyDescent="0.45">
      <c r="A78" s="373" t="s">
        <v>282</v>
      </c>
      <c r="B78" s="374">
        <v>90000</v>
      </c>
      <c r="C78" s="406">
        <v>0</v>
      </c>
      <c r="D78" s="391">
        <v>1</v>
      </c>
      <c r="E78" s="376">
        <f t="shared" si="37"/>
        <v>0</v>
      </c>
      <c r="F78" s="385">
        <f t="shared" si="35"/>
        <v>0</v>
      </c>
      <c r="G78" s="395">
        <f t="shared" si="36"/>
        <v>0</v>
      </c>
      <c r="H78" s="387"/>
      <c r="I78" s="388"/>
      <c r="J78" s="387">
        <f t="shared" si="38"/>
        <v>0</v>
      </c>
    </row>
    <row r="79" spans="1:11" s="394" customFormat="1" hidden="1" outlineLevel="1" x14ac:dyDescent="0.45">
      <c r="A79" s="373" t="s">
        <v>269</v>
      </c>
      <c r="B79" s="374">
        <v>8000</v>
      </c>
      <c r="C79" s="395">
        <f>C78</f>
        <v>0</v>
      </c>
      <c r="D79" s="396">
        <v>2</v>
      </c>
      <c r="E79" s="376">
        <f t="shared" si="37"/>
        <v>0</v>
      </c>
      <c r="F79" s="385">
        <f t="shared" si="35"/>
        <v>0</v>
      </c>
      <c r="G79" s="395">
        <f t="shared" si="36"/>
        <v>0</v>
      </c>
      <c r="H79" s="387"/>
      <c r="I79" s="388"/>
      <c r="J79" s="387">
        <f t="shared" si="38"/>
        <v>0</v>
      </c>
    </row>
    <row r="80" spans="1:11" s="394" customFormat="1" ht="54" hidden="1" customHeight="1" outlineLevel="1" x14ac:dyDescent="0.45">
      <c r="A80" s="373" t="s">
        <v>283</v>
      </c>
      <c r="B80" s="374">
        <v>3200</v>
      </c>
      <c r="C80" s="390">
        <f>C71</f>
        <v>0</v>
      </c>
      <c r="D80" s="396">
        <v>1</v>
      </c>
      <c r="E80" s="376">
        <f>B80*C80</f>
        <v>0</v>
      </c>
      <c r="F80" s="385">
        <f>E80</f>
        <v>0</v>
      </c>
      <c r="G80" s="390">
        <f>C80</f>
        <v>0</v>
      </c>
      <c r="H80" s="387"/>
      <c r="I80" s="388"/>
      <c r="J80" s="387">
        <f>(G80*B80*D80)</f>
        <v>0</v>
      </c>
    </row>
    <row r="81" spans="1:12" s="389" customFormat="1" hidden="1" outlineLevel="1" x14ac:dyDescent="0.45">
      <c r="A81" s="373" t="s">
        <v>284</v>
      </c>
      <c r="B81" s="374">
        <v>3000</v>
      </c>
      <c r="C81" s="386">
        <f>C71</f>
        <v>0</v>
      </c>
      <c r="D81" s="384">
        <v>1</v>
      </c>
      <c r="E81" s="376">
        <f>B81*C81</f>
        <v>0</v>
      </c>
      <c r="F81" s="385">
        <f>E81</f>
        <v>0</v>
      </c>
      <c r="G81" s="386">
        <f>C81</f>
        <v>0</v>
      </c>
      <c r="H81" s="387"/>
      <c r="I81" s="388"/>
      <c r="J81" s="387">
        <f>(G81*B81*D81)</f>
        <v>0</v>
      </c>
    </row>
    <row r="82" spans="1:12" s="389" customFormat="1" ht="36" hidden="1" customHeight="1" outlineLevel="1" x14ac:dyDescent="0.45">
      <c r="A82" s="373" t="s">
        <v>285</v>
      </c>
      <c r="B82" s="374">
        <v>1900</v>
      </c>
      <c r="C82" s="386">
        <f>C81</f>
        <v>0</v>
      </c>
      <c r="D82" s="384">
        <v>1</v>
      </c>
      <c r="E82" s="376">
        <f>B82*C82</f>
        <v>0</v>
      </c>
      <c r="F82" s="385">
        <f>E82</f>
        <v>0</v>
      </c>
      <c r="G82" s="386">
        <f>C82</f>
        <v>0</v>
      </c>
      <c r="H82" s="387"/>
      <c r="I82" s="388"/>
      <c r="J82" s="387">
        <f>(G82*B82*D82)</f>
        <v>0</v>
      </c>
    </row>
    <row r="83" spans="1:12" ht="106.15" collapsed="1" thickBot="1" x14ac:dyDescent="0.85">
      <c r="A83" s="213" t="s">
        <v>260</v>
      </c>
      <c r="B83" s="20" t="s">
        <v>1</v>
      </c>
      <c r="C83" s="193" t="s">
        <v>2</v>
      </c>
      <c r="D83" s="20"/>
      <c r="E83" s="11" t="s">
        <v>3</v>
      </c>
      <c r="F83" s="180" t="s">
        <v>171</v>
      </c>
      <c r="G83" s="111" t="s">
        <v>147</v>
      </c>
      <c r="I83" s="289"/>
      <c r="J83" s="150"/>
    </row>
    <row r="84" spans="1:12" ht="21.75" thickBot="1" x14ac:dyDescent="0.5">
      <c r="A84" s="70">
        <f>SUM(E85:E99)</f>
        <v>661440</v>
      </c>
      <c r="B84" s="72" t="s">
        <v>4</v>
      </c>
      <c r="C84" s="192" t="s">
        <v>5</v>
      </c>
      <c r="D84" s="72"/>
      <c r="E84" s="73">
        <f>SUM(E85:E91)</f>
        <v>661440</v>
      </c>
      <c r="F84" s="112">
        <f>SUM(F85:F101)</f>
        <v>661440</v>
      </c>
      <c r="G84" s="113" t="s">
        <v>148</v>
      </c>
      <c r="H84" s="183">
        <f>SUM(H85:H91)</f>
        <v>327354</v>
      </c>
      <c r="K84" s="495" t="e">
        <f>+H84-#REF!</f>
        <v>#REF!</v>
      </c>
    </row>
    <row r="85" spans="1:12" x14ac:dyDescent="0.45">
      <c r="A85" s="49" t="s">
        <v>212</v>
      </c>
      <c r="B85" s="50">
        <v>12000</v>
      </c>
      <c r="C85" s="154">
        <f>2*0.6</f>
        <v>1.2</v>
      </c>
      <c r="D85" s="51">
        <v>1</v>
      </c>
      <c r="E85" s="50">
        <f>B85*C85</f>
        <v>14400</v>
      </c>
      <c r="F85" s="76">
        <f t="shared" ref="F85:F91" si="39">E85</f>
        <v>14400</v>
      </c>
      <c r="G85" s="128">
        <f t="shared" ref="G85:G91" si="40">C85</f>
        <v>1.2</v>
      </c>
      <c r="H85" s="184"/>
      <c r="J85" s="184">
        <f>(G85*B85*D85)</f>
        <v>14400</v>
      </c>
      <c r="K85" s="495" t="e">
        <f>+H85-#REF!</f>
        <v>#REF!</v>
      </c>
    </row>
    <row r="86" spans="1:12" x14ac:dyDescent="0.45">
      <c r="A86" s="47" t="s">
        <v>298</v>
      </c>
      <c r="B86" s="50">
        <v>11000</v>
      </c>
      <c r="C86" s="190">
        <v>10</v>
      </c>
      <c r="D86" s="51">
        <v>1</v>
      </c>
      <c r="E86" s="50">
        <f>B86*C86</f>
        <v>110000</v>
      </c>
      <c r="F86" s="76">
        <f t="shared" si="39"/>
        <v>110000</v>
      </c>
      <c r="G86" s="537">
        <f>10.66+4.9</f>
        <v>15.56</v>
      </c>
      <c r="H86" s="528">
        <f>(G86*B86*D86)</f>
        <v>171160</v>
      </c>
      <c r="K86" s="495" t="e">
        <f>+#REF!-#REF!</f>
        <v>#REF!</v>
      </c>
    </row>
    <row r="87" spans="1:12" x14ac:dyDescent="0.45">
      <c r="A87" s="47" t="s">
        <v>366</v>
      </c>
      <c r="B87" s="235">
        <v>12000</v>
      </c>
      <c r="C87" s="202">
        <v>11</v>
      </c>
      <c r="D87" s="51">
        <v>1</v>
      </c>
      <c r="E87" s="45">
        <f>B87*C87</f>
        <v>132000</v>
      </c>
      <c r="F87" s="76">
        <f t="shared" si="39"/>
        <v>132000</v>
      </c>
      <c r="G87" s="522">
        <v>10.26</v>
      </c>
      <c r="H87" s="520">
        <f>(G87*B87*D87)</f>
        <v>123120</v>
      </c>
      <c r="K87" s="495" t="e">
        <f>+H87-#REF!</f>
        <v>#REF!</v>
      </c>
      <c r="L87" s="520" t="s">
        <v>358</v>
      </c>
    </row>
    <row r="88" spans="1:12" x14ac:dyDescent="0.45">
      <c r="A88" s="47" t="s">
        <v>173</v>
      </c>
      <c r="B88" s="45">
        <v>700</v>
      </c>
      <c r="C88" s="128">
        <f>SUM(C85:C87)</f>
        <v>22.2</v>
      </c>
      <c r="D88" s="51">
        <v>1</v>
      </c>
      <c r="E88" s="45">
        <f>B88*C88</f>
        <v>15540</v>
      </c>
      <c r="F88" s="76">
        <f t="shared" si="39"/>
        <v>15540</v>
      </c>
      <c r="G88" s="540">
        <f>G87+G86</f>
        <v>25.82</v>
      </c>
      <c r="H88" s="490">
        <f>(G88*B88*D88)</f>
        <v>18074</v>
      </c>
      <c r="K88" s="495" t="e">
        <f>+H88-#REF!</f>
        <v>#REF!</v>
      </c>
    </row>
    <row r="89" spans="1:12" x14ac:dyDescent="0.45">
      <c r="A89" s="47" t="s">
        <v>308</v>
      </c>
      <c r="B89" s="45">
        <v>1400</v>
      </c>
      <c r="C89" s="202">
        <v>31</v>
      </c>
      <c r="D89" s="51">
        <v>1</v>
      </c>
      <c r="E89" s="45">
        <f>B87*C89</f>
        <v>372000</v>
      </c>
      <c r="F89" s="76">
        <f t="shared" ref="F89" si="41">E89</f>
        <v>372000</v>
      </c>
      <c r="G89" s="128">
        <f t="shared" ref="G89" si="42">C89</f>
        <v>31</v>
      </c>
      <c r="H89" s="184"/>
      <c r="J89" s="184">
        <f>(G89*B89*D89)</f>
        <v>43400</v>
      </c>
      <c r="K89" s="495" t="e">
        <f>+H89-#REF!</f>
        <v>#REF!</v>
      </c>
    </row>
    <row r="90" spans="1:12" x14ac:dyDescent="0.45">
      <c r="A90" s="47" t="s">
        <v>350</v>
      </c>
      <c r="B90" s="45">
        <v>30000</v>
      </c>
      <c r="C90" s="202"/>
      <c r="D90" s="51">
        <v>1</v>
      </c>
      <c r="E90" s="45">
        <f>B88*C90</f>
        <v>0</v>
      </c>
      <c r="F90" s="76">
        <f t="shared" si="39"/>
        <v>0</v>
      </c>
      <c r="G90" s="511">
        <v>0.5</v>
      </c>
      <c r="H90" s="509">
        <f>(G90*B90*D90)</f>
        <v>15000</v>
      </c>
      <c r="J90" s="44"/>
      <c r="K90" s="495" t="e">
        <f>+H90-#REF!</f>
        <v>#REF!</v>
      </c>
    </row>
    <row r="91" spans="1:12" x14ac:dyDescent="0.45">
      <c r="A91" s="47" t="s">
        <v>218</v>
      </c>
      <c r="B91" s="45">
        <v>3500</v>
      </c>
      <c r="C91" s="128">
        <v>5</v>
      </c>
      <c r="D91" s="51">
        <v>1</v>
      </c>
      <c r="E91" s="45">
        <f>B91*C91</f>
        <v>17500</v>
      </c>
      <c r="F91" s="76">
        <f t="shared" si="39"/>
        <v>17500</v>
      </c>
      <c r="G91" s="128">
        <f t="shared" si="40"/>
        <v>5</v>
      </c>
      <c r="H91" s="184"/>
      <c r="J91" s="184">
        <f>(G91*B91*D91)</f>
        <v>17500</v>
      </c>
      <c r="K91" s="495" t="e">
        <f>+H91-#REF!</f>
        <v>#REF!</v>
      </c>
    </row>
    <row r="92" spans="1:12" hidden="1" outlineLevel="1" x14ac:dyDescent="0.45">
      <c r="A92" s="156" t="s">
        <v>102</v>
      </c>
      <c r="B92" s="157"/>
      <c r="C92" s="195"/>
      <c r="D92" s="158"/>
      <c r="E92" s="48"/>
      <c r="F92" s="81"/>
      <c r="G92" s="145"/>
      <c r="H92" s="186"/>
      <c r="I92" s="289"/>
      <c r="J92" s="184">
        <f t="shared" ref="J92:J101" si="43">(G92*B92*D92)</f>
        <v>0</v>
      </c>
    </row>
    <row r="93" spans="1:12" hidden="1" outlineLevel="1" x14ac:dyDescent="0.45">
      <c r="A93" s="148"/>
      <c r="B93" s="48"/>
      <c r="C93" s="196"/>
      <c r="D93" s="158"/>
      <c r="E93" s="48"/>
      <c r="F93" s="81"/>
      <c r="G93" s="145"/>
      <c r="H93" s="186"/>
      <c r="I93" s="289"/>
      <c r="J93" s="184">
        <f t="shared" si="43"/>
        <v>0</v>
      </c>
    </row>
    <row r="94" spans="1:12" hidden="1" outlineLevel="1" x14ac:dyDescent="0.45">
      <c r="A94" s="148"/>
      <c r="B94" s="48"/>
      <c r="C94" s="196"/>
      <c r="D94" s="158"/>
      <c r="E94" s="48"/>
      <c r="F94" s="81"/>
      <c r="G94" s="145"/>
      <c r="H94" s="186"/>
      <c r="I94" s="289"/>
      <c r="J94" s="184">
        <f t="shared" si="43"/>
        <v>0</v>
      </c>
    </row>
    <row r="95" spans="1:12" hidden="1" outlineLevel="1" x14ac:dyDescent="0.45">
      <c r="A95" s="148"/>
      <c r="B95" s="48"/>
      <c r="C95" s="196"/>
      <c r="D95" s="158"/>
      <c r="E95" s="48"/>
      <c r="F95" s="81"/>
      <c r="G95" s="145"/>
      <c r="H95" s="186"/>
      <c r="I95" s="289"/>
      <c r="J95" s="184">
        <f t="shared" si="43"/>
        <v>0</v>
      </c>
    </row>
    <row r="96" spans="1:12" hidden="1" outlineLevel="1" x14ac:dyDescent="0.45">
      <c r="A96" s="148"/>
      <c r="B96" s="48"/>
      <c r="C96" s="196"/>
      <c r="D96" s="158"/>
      <c r="E96" s="48"/>
      <c r="F96" s="81"/>
      <c r="G96" s="145"/>
      <c r="H96" s="186"/>
      <c r="I96" s="289"/>
      <c r="J96" s="184">
        <f t="shared" si="43"/>
        <v>0</v>
      </c>
    </row>
    <row r="97" spans="1:11" hidden="1" outlineLevel="1" x14ac:dyDescent="0.45">
      <c r="A97" s="148"/>
      <c r="B97" s="48"/>
      <c r="C97" s="196"/>
      <c r="D97" s="158"/>
      <c r="E97" s="48"/>
      <c r="F97" s="81"/>
      <c r="G97" s="145"/>
      <c r="H97" s="186"/>
      <c r="I97" s="289"/>
      <c r="J97" s="184">
        <f t="shared" si="43"/>
        <v>0</v>
      </c>
    </row>
    <row r="98" spans="1:11" hidden="1" outlineLevel="1" x14ac:dyDescent="0.45">
      <c r="A98" s="148"/>
      <c r="B98" s="48"/>
      <c r="C98" s="196"/>
      <c r="D98" s="158"/>
      <c r="E98" s="48"/>
      <c r="F98" s="81"/>
      <c r="G98" s="145"/>
      <c r="H98" s="186"/>
      <c r="I98" s="289"/>
      <c r="J98" s="184">
        <f t="shared" si="43"/>
        <v>0</v>
      </c>
    </row>
    <row r="99" spans="1:11" hidden="1" outlineLevel="1" x14ac:dyDescent="0.45">
      <c r="A99" s="148"/>
      <c r="B99" s="48"/>
      <c r="C99" s="196"/>
      <c r="D99" s="158"/>
      <c r="E99" s="48"/>
      <c r="F99" s="81"/>
      <c r="G99" s="145"/>
      <c r="H99" s="186"/>
      <c r="I99" s="289"/>
      <c r="J99" s="184">
        <f t="shared" si="43"/>
        <v>0</v>
      </c>
    </row>
    <row r="100" spans="1:11" hidden="1" outlineLevel="1" x14ac:dyDescent="0.45">
      <c r="B100" s="48"/>
      <c r="C100" s="196"/>
      <c r="D100" s="158"/>
      <c r="J100" s="184">
        <f t="shared" si="43"/>
        <v>0</v>
      </c>
    </row>
    <row r="101" spans="1:11" hidden="1" outlineLevel="1" x14ac:dyDescent="0.45">
      <c r="B101" s="48"/>
      <c r="C101" s="196"/>
      <c r="D101" s="158"/>
      <c r="J101" s="184">
        <f t="shared" si="43"/>
        <v>0</v>
      </c>
    </row>
    <row r="102" spans="1:11" ht="181.15" collapsed="1" thickBot="1" x14ac:dyDescent="0.85">
      <c r="A102" s="213" t="s">
        <v>161</v>
      </c>
      <c r="B102" s="20" t="s">
        <v>1</v>
      </c>
      <c r="C102" s="193" t="s">
        <v>2</v>
      </c>
      <c r="D102" s="159" t="s">
        <v>6</v>
      </c>
      <c r="E102" s="11" t="s">
        <v>3</v>
      </c>
      <c r="F102" s="180" t="s">
        <v>171</v>
      </c>
      <c r="G102" s="111" t="s">
        <v>147</v>
      </c>
    </row>
    <row r="103" spans="1:11" ht="21.75" thickBot="1" x14ac:dyDescent="0.5">
      <c r="A103" s="89">
        <f>SUM(E104:E113)</f>
        <v>509946.7</v>
      </c>
      <c r="B103" s="90" t="s">
        <v>4</v>
      </c>
      <c r="C103" s="197" t="s">
        <v>5</v>
      </c>
      <c r="D103" s="90"/>
      <c r="E103" s="91">
        <f>SUM(E104:E114)</f>
        <v>509946.7</v>
      </c>
      <c r="F103" s="228">
        <f>SUM(F104:F113)</f>
        <v>509946.7</v>
      </c>
      <c r="G103" s="113" t="s">
        <v>148</v>
      </c>
      <c r="H103" s="183">
        <f>SUM(H104:H116)</f>
        <v>0</v>
      </c>
      <c r="K103" s="495" t="e">
        <f>+H103-#REF!</f>
        <v>#REF!</v>
      </c>
    </row>
    <row r="104" spans="1:11" x14ac:dyDescent="0.45">
      <c r="A104" s="47" t="s">
        <v>289</v>
      </c>
      <c r="B104" s="45">
        <v>230</v>
      </c>
      <c r="C104" s="429">
        <f>B116-C108</f>
        <v>131.69999999999999</v>
      </c>
      <c r="D104" s="96">
        <v>1</v>
      </c>
      <c r="E104" s="45">
        <f t="shared" ref="E104:E112" si="44">B104*C104*D104</f>
        <v>30290.999999999996</v>
      </c>
      <c r="F104" s="76">
        <f t="shared" ref="F104:F115" si="45">E104</f>
        <v>30290.999999999996</v>
      </c>
      <c r="G104" s="128">
        <f t="shared" ref="G104:G114" si="46">C104</f>
        <v>131.69999999999999</v>
      </c>
      <c r="H104" s="184"/>
      <c r="J104" s="184"/>
    </row>
    <row r="105" spans="1:11" s="108" customFormat="1" x14ac:dyDescent="0.45">
      <c r="A105" s="47" t="s">
        <v>290</v>
      </c>
      <c r="B105" s="45">
        <v>600</v>
      </c>
      <c r="C105" s="430">
        <v>79</v>
      </c>
      <c r="D105" s="358">
        <v>1</v>
      </c>
      <c r="E105" s="45">
        <f t="shared" si="44"/>
        <v>47400</v>
      </c>
      <c r="F105" s="76">
        <f t="shared" si="45"/>
        <v>47400</v>
      </c>
      <c r="G105" s="128">
        <f t="shared" si="46"/>
        <v>79</v>
      </c>
      <c r="H105" s="184"/>
      <c r="I105" s="288"/>
      <c r="J105" s="184"/>
    </row>
    <row r="106" spans="1:11" s="108" customFormat="1" x14ac:dyDescent="0.45">
      <c r="A106" s="47" t="s">
        <v>302</v>
      </c>
      <c r="B106" s="45">
        <v>500</v>
      </c>
      <c r="C106" s="429">
        <v>32.07</v>
      </c>
      <c r="D106" s="358">
        <v>2</v>
      </c>
      <c r="E106" s="45">
        <f t="shared" si="44"/>
        <v>32070</v>
      </c>
      <c r="F106" s="76">
        <f t="shared" si="45"/>
        <v>32070</v>
      </c>
      <c r="G106" s="128">
        <f t="shared" si="46"/>
        <v>32.07</v>
      </c>
      <c r="H106" s="184"/>
      <c r="I106" s="288"/>
      <c r="J106" s="184"/>
    </row>
    <row r="107" spans="1:11" s="108" customFormat="1" x14ac:dyDescent="0.45">
      <c r="A107" s="47" t="s">
        <v>303</v>
      </c>
      <c r="B107" s="45">
        <v>450</v>
      </c>
      <c r="C107" s="429">
        <f>B123+50</f>
        <v>70</v>
      </c>
      <c r="D107" s="358">
        <v>3</v>
      </c>
      <c r="E107" s="45">
        <f>B107*C107*D107</f>
        <v>94500</v>
      </c>
      <c r="F107" s="76">
        <f>E107</f>
        <v>94500</v>
      </c>
      <c r="G107" s="128">
        <f>C107</f>
        <v>70</v>
      </c>
      <c r="H107" s="184"/>
      <c r="I107" s="288"/>
      <c r="J107" s="184"/>
    </row>
    <row r="108" spans="1:11" s="108" customFormat="1" x14ac:dyDescent="0.45">
      <c r="A108" s="47" t="s">
        <v>318</v>
      </c>
      <c r="B108" s="45">
        <v>330</v>
      </c>
      <c r="C108" s="430">
        <f>70.43+5</f>
        <v>75.430000000000007</v>
      </c>
      <c r="D108" s="358">
        <v>3</v>
      </c>
      <c r="E108" s="45">
        <f t="shared" si="44"/>
        <v>74675.700000000012</v>
      </c>
      <c r="F108" s="76">
        <f>E108</f>
        <v>74675.700000000012</v>
      </c>
      <c r="G108" s="128">
        <f>C108</f>
        <v>75.430000000000007</v>
      </c>
      <c r="H108" s="184"/>
      <c r="I108" s="288"/>
      <c r="J108" s="184"/>
    </row>
    <row r="109" spans="1:11" x14ac:dyDescent="0.45">
      <c r="A109" s="47" t="s">
        <v>164</v>
      </c>
      <c r="B109" s="45">
        <v>120</v>
      </c>
      <c r="C109" s="429">
        <f>SUM(C105,C106,C107)</f>
        <v>181.07</v>
      </c>
      <c r="D109" s="96">
        <v>2</v>
      </c>
      <c r="E109" s="45">
        <f t="shared" si="44"/>
        <v>43456.799999999996</v>
      </c>
      <c r="F109" s="76">
        <f t="shared" si="45"/>
        <v>43456.799999999996</v>
      </c>
      <c r="G109" s="128">
        <f t="shared" si="46"/>
        <v>181.07</v>
      </c>
      <c r="H109" s="184"/>
      <c r="J109" s="184"/>
    </row>
    <row r="110" spans="1:11" x14ac:dyDescent="0.45">
      <c r="A110" s="47" t="s">
        <v>319</v>
      </c>
      <c r="B110" s="45">
        <v>180</v>
      </c>
      <c r="C110" s="429">
        <f>C104</f>
        <v>131.69999999999999</v>
      </c>
      <c r="D110" s="358">
        <v>1</v>
      </c>
      <c r="E110" s="45">
        <f>B110*C110*D110</f>
        <v>23705.999999999996</v>
      </c>
      <c r="F110" s="76">
        <f t="shared" ref="F110" si="47">E110</f>
        <v>23705.999999999996</v>
      </c>
      <c r="G110" s="128">
        <f t="shared" ref="G110" si="48">C110</f>
        <v>131.69999999999999</v>
      </c>
      <c r="H110" s="184"/>
      <c r="J110" s="184"/>
    </row>
    <row r="111" spans="1:11" x14ac:dyDescent="0.45">
      <c r="A111" s="47" t="s">
        <v>93</v>
      </c>
      <c r="B111" s="45">
        <v>200</v>
      </c>
      <c r="C111" s="429">
        <f>B116</f>
        <v>207.13</v>
      </c>
      <c r="D111" s="358">
        <v>2</v>
      </c>
      <c r="E111" s="45">
        <f>B111*C111*D111</f>
        <v>82852</v>
      </c>
      <c r="F111" s="76">
        <f t="shared" si="45"/>
        <v>82852</v>
      </c>
      <c r="G111" s="128">
        <f t="shared" si="46"/>
        <v>207.13</v>
      </c>
      <c r="H111" s="184"/>
      <c r="J111" s="184"/>
    </row>
    <row r="112" spans="1:11" ht="30" x14ac:dyDescent="0.45">
      <c r="A112" s="47" t="s">
        <v>243</v>
      </c>
      <c r="B112" s="45">
        <v>240</v>
      </c>
      <c r="C112" s="429">
        <f>B116</f>
        <v>207.13</v>
      </c>
      <c r="D112" s="96">
        <v>1</v>
      </c>
      <c r="E112" s="45">
        <f t="shared" si="44"/>
        <v>49711.199999999997</v>
      </c>
      <c r="F112" s="76">
        <f t="shared" si="45"/>
        <v>49711.199999999997</v>
      </c>
      <c r="G112" s="128">
        <f t="shared" si="46"/>
        <v>207.13</v>
      </c>
      <c r="H112" s="184"/>
      <c r="J112" s="184"/>
    </row>
    <row r="113" spans="1:10" x14ac:dyDescent="0.45">
      <c r="A113" s="47" t="s">
        <v>305</v>
      </c>
      <c r="B113" s="45">
        <v>400</v>
      </c>
      <c r="C113" s="431">
        <f>C59</f>
        <v>26.07</v>
      </c>
      <c r="D113" s="358">
        <v>3</v>
      </c>
      <c r="E113" s="45">
        <f>B113*C113*D113</f>
        <v>31284</v>
      </c>
      <c r="F113" s="76">
        <f>E113</f>
        <v>31284</v>
      </c>
      <c r="G113" s="128">
        <f>C113</f>
        <v>26.07</v>
      </c>
      <c r="H113" s="184"/>
      <c r="J113" s="184"/>
    </row>
    <row r="114" spans="1:10" hidden="1" outlineLevel="1" x14ac:dyDescent="0.45">
      <c r="A114" s="47" t="s">
        <v>185</v>
      </c>
      <c r="B114" s="45">
        <v>250</v>
      </c>
      <c r="C114" s="217"/>
      <c r="D114" s="51">
        <v>1</v>
      </c>
      <c r="E114" s="45">
        <f>B114*C114</f>
        <v>0</v>
      </c>
      <c r="F114" s="76">
        <f t="shared" si="45"/>
        <v>0</v>
      </c>
      <c r="G114" s="217">
        <f t="shared" si="46"/>
        <v>0</v>
      </c>
      <c r="H114" s="184"/>
      <c r="J114" s="184">
        <f t="shared" ref="J114:J115" si="49">(G114*B114*D114)</f>
        <v>0</v>
      </c>
    </row>
    <row r="115" spans="1:10" hidden="1" outlineLevel="1" x14ac:dyDescent="0.45">
      <c r="A115" s="47" t="s">
        <v>182</v>
      </c>
      <c r="B115" s="45">
        <v>650</v>
      </c>
      <c r="C115" s="217"/>
      <c r="D115" s="51">
        <v>1</v>
      </c>
      <c r="E115" s="45">
        <f>B115*C115</f>
        <v>0</v>
      </c>
      <c r="F115" s="76">
        <f t="shared" si="45"/>
        <v>0</v>
      </c>
      <c r="G115" s="217">
        <f>C115</f>
        <v>0</v>
      </c>
      <c r="H115" s="184"/>
      <c r="J115" s="184">
        <f t="shared" si="49"/>
        <v>0</v>
      </c>
    </row>
    <row r="116" spans="1:10" collapsed="1" x14ac:dyDescent="0.45">
      <c r="A116" s="148"/>
      <c r="B116" s="357">
        <f>SUM(B117:B121)</f>
        <v>207.13</v>
      </c>
      <c r="C116" s="160"/>
      <c r="D116" s="148"/>
      <c r="E116" s="148"/>
      <c r="F116" s="148"/>
      <c r="G116" s="160"/>
      <c r="H116" s="184"/>
      <c r="J116" s="184"/>
    </row>
    <row r="117" spans="1:10" s="66" customFormat="1" x14ac:dyDescent="0.45">
      <c r="A117" s="161" t="s">
        <v>181</v>
      </c>
      <c r="B117" s="162">
        <v>41.76</v>
      </c>
      <c r="C117" s="365"/>
      <c r="D117" s="148"/>
      <c r="E117" s="148"/>
      <c r="F117" s="148"/>
      <c r="G117" s="160"/>
      <c r="H117" s="160"/>
      <c r="I117" s="288"/>
      <c r="J117" s="184"/>
    </row>
    <row r="118" spans="1:10" s="66" customFormat="1" x14ac:dyDescent="0.45">
      <c r="A118" s="161" t="s">
        <v>216</v>
      </c>
      <c r="B118" s="162">
        <v>61.35</v>
      </c>
      <c r="C118" s="160"/>
      <c r="D118" s="148"/>
      <c r="E118" s="148"/>
      <c r="F118" s="148"/>
      <c r="G118" s="160"/>
      <c r="H118" s="160"/>
      <c r="I118" s="289"/>
      <c r="J118" s="150"/>
    </row>
    <row r="119" spans="1:10" s="66" customFormat="1" x14ac:dyDescent="0.45">
      <c r="A119" s="161" t="s">
        <v>266</v>
      </c>
      <c r="B119" s="162">
        <v>44.45</v>
      </c>
      <c r="C119" s="160"/>
      <c r="D119" s="148"/>
      <c r="E119" s="148"/>
      <c r="F119" s="148"/>
      <c r="G119" s="160"/>
      <c r="H119" s="160"/>
      <c r="I119" s="290"/>
      <c r="J119" s="150"/>
    </row>
    <row r="120" spans="1:10" s="149" customFormat="1" x14ac:dyDescent="0.45">
      <c r="A120" s="161" t="s">
        <v>299</v>
      </c>
      <c r="B120" s="162">
        <v>9.81</v>
      </c>
      <c r="C120" s="160"/>
      <c r="D120" s="148"/>
      <c r="E120" s="148"/>
      <c r="F120" s="148"/>
      <c r="G120" s="160"/>
      <c r="H120" s="160"/>
      <c r="I120" s="290"/>
      <c r="J120" s="150"/>
    </row>
    <row r="121" spans="1:10" s="149" customFormat="1" x14ac:dyDescent="0.45">
      <c r="A121" s="161" t="s">
        <v>300</v>
      </c>
      <c r="B121" s="162">
        <v>49.76</v>
      </c>
      <c r="C121" s="160"/>
      <c r="D121" s="148"/>
      <c r="E121" s="148"/>
      <c r="F121" s="148"/>
      <c r="G121" s="160"/>
      <c r="H121" s="160"/>
      <c r="I121" s="290"/>
      <c r="J121" s="150"/>
    </row>
    <row r="122" spans="1:10" s="149" customFormat="1" x14ac:dyDescent="0.45">
      <c r="A122" s="161" t="s">
        <v>304</v>
      </c>
      <c r="B122" s="162">
        <f>14.32+2</f>
        <v>16.32</v>
      </c>
      <c r="C122" s="160"/>
      <c r="D122" s="148"/>
      <c r="E122" s="148"/>
      <c r="F122" s="148"/>
      <c r="G122" s="160"/>
      <c r="H122" s="160"/>
      <c r="I122" s="290"/>
      <c r="J122" s="150"/>
    </row>
    <row r="123" spans="1:10" s="149" customFormat="1" x14ac:dyDescent="0.45">
      <c r="A123" s="161" t="s">
        <v>301</v>
      </c>
      <c r="B123" s="48">
        <v>20</v>
      </c>
      <c r="C123" s="160"/>
      <c r="D123" s="148"/>
      <c r="E123" s="148"/>
      <c r="F123" s="148"/>
      <c r="G123" s="160"/>
      <c r="H123" s="160"/>
      <c r="I123" s="290"/>
      <c r="J123" s="150"/>
    </row>
    <row r="124" spans="1:10" x14ac:dyDescent="0.45">
      <c r="A124" s="47" t="s">
        <v>206</v>
      </c>
      <c r="B124" s="45">
        <v>3000</v>
      </c>
      <c r="C124" s="165">
        <v>15</v>
      </c>
      <c r="D124" s="96">
        <v>1</v>
      </c>
      <c r="E124" s="45">
        <f>B124*C124*D124</f>
        <v>45000</v>
      </c>
      <c r="F124" s="77">
        <f>E124</f>
        <v>45000</v>
      </c>
      <c r="G124" s="165">
        <f>C124</f>
        <v>15</v>
      </c>
      <c r="J124" s="184"/>
    </row>
    <row r="125" spans="1:10" s="108" customFormat="1" hidden="1" outlineLevel="1" x14ac:dyDescent="0.45">
      <c r="A125" s="47" t="s">
        <v>207</v>
      </c>
      <c r="B125" s="45"/>
      <c r="C125" s="128"/>
      <c r="D125" s="96">
        <v>1</v>
      </c>
      <c r="E125" s="45">
        <f>B125*C125*D125</f>
        <v>0</v>
      </c>
      <c r="F125" s="76">
        <f>E125</f>
        <v>0</v>
      </c>
      <c r="G125" s="128">
        <f>C125</f>
        <v>0</v>
      </c>
      <c r="I125" s="288"/>
      <c r="J125" s="184">
        <f>(G125*B125*D125)</f>
        <v>0</v>
      </c>
    </row>
    <row r="126" spans="1:10" s="108" customFormat="1" hidden="1" outlineLevel="1" x14ac:dyDescent="0.45">
      <c r="A126" s="47" t="s">
        <v>196</v>
      </c>
      <c r="B126" s="45"/>
      <c r="C126" s="128"/>
      <c r="D126" s="96">
        <v>1</v>
      </c>
      <c r="E126" s="45">
        <f>B126*C126*D126</f>
        <v>0</v>
      </c>
      <c r="F126" s="76">
        <f>E126</f>
        <v>0</v>
      </c>
      <c r="G126" s="128">
        <f>C126</f>
        <v>0</v>
      </c>
      <c r="I126" s="288"/>
      <c r="J126" s="184">
        <f>(G126*B126*D126)</f>
        <v>0</v>
      </c>
    </row>
    <row r="127" spans="1:10" s="149" customFormat="1" hidden="1" outlineLevel="1" collapsed="1" x14ac:dyDescent="0.45">
      <c r="A127" s="161"/>
      <c r="B127" s="162"/>
      <c r="C127" s="160"/>
      <c r="D127" s="148"/>
      <c r="E127" s="148"/>
      <c r="F127" s="148"/>
      <c r="G127" s="160"/>
      <c r="H127" s="160"/>
      <c r="I127" s="290"/>
      <c r="J127" s="150"/>
    </row>
    <row r="128" spans="1:10" ht="63.75" customHeight="1" collapsed="1" thickBot="1" x14ac:dyDescent="0.85">
      <c r="A128" s="110" t="s">
        <v>11</v>
      </c>
      <c r="B128" s="20" t="s">
        <v>1</v>
      </c>
      <c r="C128" s="193" t="s">
        <v>2</v>
      </c>
      <c r="D128" s="20"/>
      <c r="E128" s="11" t="s">
        <v>3</v>
      </c>
      <c r="F128" s="180" t="s">
        <v>171</v>
      </c>
      <c r="G128" s="111" t="s">
        <v>147</v>
      </c>
    </row>
    <row r="129" spans="1:11" ht="21.75" thickBot="1" x14ac:dyDescent="0.5">
      <c r="A129" s="70">
        <f>SUM(E130:E136)</f>
        <v>0</v>
      </c>
      <c r="B129" s="72" t="s">
        <v>4</v>
      </c>
      <c r="C129" s="192" t="s">
        <v>5</v>
      </c>
      <c r="D129" s="72"/>
      <c r="E129" s="73">
        <f>SUM(E130:E132)</f>
        <v>0</v>
      </c>
      <c r="F129" s="112">
        <f>SUM(F130:F136)</f>
        <v>0</v>
      </c>
      <c r="G129" s="113" t="s">
        <v>148</v>
      </c>
      <c r="H129" s="183">
        <f>SUM(H130:H136)</f>
        <v>5000</v>
      </c>
    </row>
    <row r="130" spans="1:11" x14ac:dyDescent="0.45">
      <c r="A130" s="47" t="s">
        <v>219</v>
      </c>
      <c r="B130" s="45">
        <v>2000</v>
      </c>
      <c r="C130" s="155"/>
      <c r="D130" s="51">
        <v>1</v>
      </c>
      <c r="E130" s="45">
        <f>B130*C130</f>
        <v>0</v>
      </c>
      <c r="F130" s="76">
        <f>E130</f>
        <v>0</v>
      </c>
      <c r="G130" s="165">
        <f t="shared" ref="G130:G135" si="50">C130</f>
        <v>0</v>
      </c>
      <c r="H130" s="184"/>
      <c r="J130" s="184">
        <f t="shared" ref="J130:J137" si="51">(G130*B130*D130)</f>
        <v>0</v>
      </c>
    </row>
    <row r="131" spans="1:11" x14ac:dyDescent="0.45">
      <c r="A131" s="47" t="s">
        <v>234</v>
      </c>
      <c r="B131" s="45">
        <v>1800</v>
      </c>
      <c r="C131" s="202"/>
      <c r="D131" s="51">
        <v>1</v>
      </c>
      <c r="E131" s="45">
        <f>B131*C131</f>
        <v>0</v>
      </c>
      <c r="F131" s="76">
        <f>E131</f>
        <v>0</v>
      </c>
      <c r="G131" s="202">
        <f>C131</f>
        <v>0</v>
      </c>
      <c r="H131" s="184"/>
      <c r="J131" s="184">
        <f t="shared" si="51"/>
        <v>0</v>
      </c>
    </row>
    <row r="132" spans="1:11" x14ac:dyDescent="0.45">
      <c r="A132" s="47" t="s">
        <v>174</v>
      </c>
      <c r="B132" s="45">
        <v>4500</v>
      </c>
      <c r="C132" s="164"/>
      <c r="D132" s="51">
        <v>1</v>
      </c>
      <c r="E132" s="45">
        <f>B132*C132</f>
        <v>0</v>
      </c>
      <c r="F132" s="76">
        <f>E132</f>
        <v>0</v>
      </c>
      <c r="G132" s="164">
        <f t="shared" si="50"/>
        <v>0</v>
      </c>
      <c r="H132" s="184"/>
      <c r="J132" s="184">
        <f t="shared" si="51"/>
        <v>0</v>
      </c>
    </row>
    <row r="133" spans="1:11" s="66" customFormat="1" x14ac:dyDescent="0.45">
      <c r="A133" s="47" t="s">
        <v>175</v>
      </c>
      <c r="B133" s="45">
        <v>7000</v>
      </c>
      <c r="C133" s="128"/>
      <c r="D133" s="51">
        <v>1</v>
      </c>
      <c r="E133" s="45">
        <f>B132*C133</f>
        <v>0</v>
      </c>
      <c r="F133" s="76">
        <f>E133</f>
        <v>0</v>
      </c>
      <c r="G133" s="128">
        <f t="shared" si="50"/>
        <v>0</v>
      </c>
      <c r="H133" s="184"/>
      <c r="I133" s="288"/>
      <c r="J133" s="184">
        <f t="shared" si="51"/>
        <v>0</v>
      </c>
    </row>
    <row r="134" spans="1:11" s="66" customFormat="1" x14ac:dyDescent="0.45">
      <c r="A134" s="47" t="s">
        <v>349</v>
      </c>
      <c r="B134" s="45">
        <v>5000</v>
      </c>
      <c r="C134" s="422"/>
      <c r="D134" s="51">
        <v>1</v>
      </c>
      <c r="E134" s="45">
        <f>B134*C134</f>
        <v>0</v>
      </c>
      <c r="F134" s="76">
        <f>E134</f>
        <v>0</v>
      </c>
      <c r="G134" s="508">
        <v>1</v>
      </c>
      <c r="H134" s="509">
        <f>(G134*B134*D134)</f>
        <v>5000</v>
      </c>
      <c r="I134" s="288"/>
    </row>
    <row r="135" spans="1:11" s="66" customFormat="1" hidden="1" outlineLevel="1" x14ac:dyDescent="0.45">
      <c r="A135" s="47"/>
      <c r="B135" s="45">
        <v>5000</v>
      </c>
      <c r="C135" s="164"/>
      <c r="D135" s="51">
        <v>1</v>
      </c>
      <c r="E135" s="45">
        <f>B135*C135</f>
        <v>0</v>
      </c>
      <c r="F135" s="76">
        <f>E135*0.85</f>
        <v>0</v>
      </c>
      <c r="G135" s="164">
        <f t="shared" si="50"/>
        <v>0</v>
      </c>
      <c r="H135" s="184"/>
      <c r="I135" s="288"/>
      <c r="J135" s="184">
        <f t="shared" si="51"/>
        <v>0</v>
      </c>
    </row>
    <row r="136" spans="1:11" s="66" customFormat="1" hidden="1" outlineLevel="1" x14ac:dyDescent="0.45">
      <c r="A136" s="148"/>
      <c r="B136" s="45">
        <v>5000</v>
      </c>
      <c r="C136" s="198"/>
      <c r="D136" s="158"/>
      <c r="E136" s="48"/>
      <c r="F136" s="48"/>
      <c r="G136" s="146"/>
      <c r="H136" s="188"/>
      <c r="I136" s="288"/>
      <c r="J136" s="184">
        <f t="shared" si="51"/>
        <v>0</v>
      </c>
    </row>
    <row r="137" spans="1:11" s="66" customFormat="1" hidden="1" outlineLevel="1" x14ac:dyDescent="0.45">
      <c r="A137" s="153"/>
      <c r="B137" s="45">
        <v>5000</v>
      </c>
      <c r="C137" s="104"/>
      <c r="G137" s="104"/>
      <c r="H137" s="186"/>
      <c r="I137" s="288"/>
      <c r="J137" s="184">
        <f t="shared" si="51"/>
        <v>0</v>
      </c>
    </row>
    <row r="138" spans="1:11" ht="81.599999999999994" customHeight="1" collapsed="1" thickBot="1" x14ac:dyDescent="0.85">
      <c r="A138" s="110" t="s">
        <v>12</v>
      </c>
      <c r="B138" s="20" t="s">
        <v>1</v>
      </c>
      <c r="C138" s="193" t="s">
        <v>2</v>
      </c>
      <c r="D138" s="20"/>
      <c r="E138" s="11" t="s">
        <v>3</v>
      </c>
      <c r="F138" s="180" t="s">
        <v>176</v>
      </c>
      <c r="G138" s="111" t="s">
        <v>147</v>
      </c>
      <c r="I138" s="289"/>
      <c r="J138" s="150"/>
    </row>
    <row r="139" spans="1:11" ht="21.75" thickBot="1" x14ac:dyDescent="0.5">
      <c r="A139" s="70">
        <f>SUM(E140:E145)</f>
        <v>229000</v>
      </c>
      <c r="B139" s="72" t="s">
        <v>4</v>
      </c>
      <c r="C139" s="192" t="s">
        <v>5</v>
      </c>
      <c r="D139" s="72"/>
      <c r="E139" s="73">
        <f>SUM(E140:E145)</f>
        <v>229000</v>
      </c>
      <c r="F139" s="112">
        <f>SUM(F140:F146)</f>
        <v>229000</v>
      </c>
      <c r="G139" s="113" t="s">
        <v>148</v>
      </c>
      <c r="H139" s="183">
        <f>SUM(H140:H145)</f>
        <v>63000</v>
      </c>
      <c r="I139" s="289"/>
      <c r="J139" s="150"/>
    </row>
    <row r="140" spans="1:11" ht="75" x14ac:dyDescent="0.45">
      <c r="A140" s="49" t="s">
        <v>214</v>
      </c>
      <c r="B140" s="50">
        <v>3000</v>
      </c>
      <c r="C140" s="151">
        <v>10</v>
      </c>
      <c r="D140" s="51">
        <v>1</v>
      </c>
      <c r="E140" s="50">
        <f t="shared" ref="E140:E145" si="52">B140*C140</f>
        <v>30000</v>
      </c>
      <c r="F140" s="76">
        <f t="shared" ref="F140:F145" si="53">E140</f>
        <v>30000</v>
      </c>
      <c r="G140" s="151">
        <v>5</v>
      </c>
      <c r="H140" s="184"/>
      <c r="J140" s="184">
        <f>(G140*B140*D140)</f>
        <v>15000</v>
      </c>
      <c r="K140" s="360"/>
    </row>
    <row r="141" spans="1:11" ht="60" x14ac:dyDescent="0.45">
      <c r="A141" s="47" t="s">
        <v>264</v>
      </c>
      <c r="B141" s="45">
        <v>1200</v>
      </c>
      <c r="C141" s="135">
        <v>30</v>
      </c>
      <c r="D141" s="46">
        <v>1</v>
      </c>
      <c r="E141" s="45">
        <f t="shared" si="52"/>
        <v>36000</v>
      </c>
      <c r="F141" s="76">
        <f t="shared" si="53"/>
        <v>36000</v>
      </c>
      <c r="G141" s="135">
        <f t="shared" ref="G141:G145" si="54">C141</f>
        <v>30</v>
      </c>
      <c r="H141" s="184"/>
      <c r="J141" s="184">
        <f>(G141*B141*D141)</f>
        <v>36000</v>
      </c>
    </row>
    <row r="142" spans="1:11" ht="75" x14ac:dyDescent="0.45">
      <c r="A142" s="47" t="s">
        <v>230</v>
      </c>
      <c r="B142" s="45">
        <v>20000</v>
      </c>
      <c r="C142" s="356">
        <v>5</v>
      </c>
      <c r="D142" s="46"/>
      <c r="E142" s="45">
        <f t="shared" si="52"/>
        <v>100000</v>
      </c>
      <c r="F142" s="76">
        <f t="shared" si="53"/>
        <v>100000</v>
      </c>
      <c r="G142" s="356">
        <v>3</v>
      </c>
      <c r="H142" s="184"/>
      <c r="J142" s="184">
        <f>G142*B142</f>
        <v>60000</v>
      </c>
    </row>
    <row r="143" spans="1:11" ht="15" customHeight="1" x14ac:dyDescent="0.45">
      <c r="A143" s="47" t="s">
        <v>215</v>
      </c>
      <c r="B143" s="45">
        <v>18000</v>
      </c>
      <c r="C143" s="135">
        <v>1</v>
      </c>
      <c r="D143" s="46"/>
      <c r="E143" s="45">
        <f>B143*C143</f>
        <v>18000</v>
      </c>
      <c r="F143" s="76">
        <f t="shared" si="53"/>
        <v>18000</v>
      </c>
      <c r="G143" s="508">
        <f t="shared" si="54"/>
        <v>1</v>
      </c>
      <c r="H143" s="509">
        <f>G143*B143</f>
        <v>18000</v>
      </c>
    </row>
    <row r="144" spans="1:11" ht="15" customHeight="1" x14ac:dyDescent="0.45">
      <c r="A144" s="47" t="s">
        <v>291</v>
      </c>
      <c r="B144" s="45">
        <v>30000</v>
      </c>
      <c r="C144" s="135">
        <v>1</v>
      </c>
      <c r="D144" s="46"/>
      <c r="E144" s="45">
        <f t="shared" si="52"/>
        <v>30000</v>
      </c>
      <c r="F144" s="76">
        <f t="shared" si="53"/>
        <v>30000</v>
      </c>
      <c r="G144" s="494">
        <f t="shared" si="54"/>
        <v>1</v>
      </c>
      <c r="H144" s="490">
        <f>G144*B144</f>
        <v>30000</v>
      </c>
    </row>
    <row r="145" spans="1:11" ht="15" customHeight="1" x14ac:dyDescent="0.45">
      <c r="A145" s="47" t="s">
        <v>292</v>
      </c>
      <c r="B145" s="45">
        <v>15000</v>
      </c>
      <c r="C145" s="135">
        <v>1</v>
      </c>
      <c r="D145" s="46"/>
      <c r="E145" s="45">
        <f t="shared" si="52"/>
        <v>15000</v>
      </c>
      <c r="F145" s="76">
        <f t="shared" si="53"/>
        <v>15000</v>
      </c>
      <c r="G145" s="494">
        <f t="shared" si="54"/>
        <v>1</v>
      </c>
      <c r="H145" s="490">
        <f>G145*B145</f>
        <v>15000</v>
      </c>
    </row>
    <row r="146" spans="1:11" hidden="1" outlineLevel="1" x14ac:dyDescent="0.45"/>
    <row r="147" spans="1:11" ht="63.75" customHeight="1" collapsed="1" thickBot="1" x14ac:dyDescent="0.85">
      <c r="A147" s="110" t="s">
        <v>13</v>
      </c>
      <c r="B147" s="20" t="s">
        <v>1</v>
      </c>
      <c r="C147" s="193" t="s">
        <v>2</v>
      </c>
      <c r="D147" s="20"/>
      <c r="E147" s="11" t="s">
        <v>3</v>
      </c>
      <c r="F147" s="180" t="s">
        <v>176</v>
      </c>
      <c r="G147" s="111" t="s">
        <v>147</v>
      </c>
    </row>
    <row r="148" spans="1:11" ht="21.75" thickBot="1" x14ac:dyDescent="0.5">
      <c r="A148" s="70">
        <f>SUM(E149:E150)</f>
        <v>0</v>
      </c>
      <c r="B148" s="72" t="s">
        <v>4</v>
      </c>
      <c r="C148" s="192" t="s">
        <v>5</v>
      </c>
      <c r="D148" s="72"/>
      <c r="E148" s="73">
        <f>SUM(E149:E150)</f>
        <v>0</v>
      </c>
      <c r="F148" s="112">
        <f>SUM(F149:F150)</f>
        <v>0</v>
      </c>
      <c r="G148" s="113" t="s">
        <v>148</v>
      </c>
      <c r="H148" s="183">
        <f>SUM(H149:H150)</f>
        <v>0</v>
      </c>
    </row>
    <row r="149" spans="1:11" ht="45" hidden="1" outlineLevel="1" x14ac:dyDescent="0.45">
      <c r="A149" s="49" t="s">
        <v>213</v>
      </c>
      <c r="B149" s="50">
        <v>15000</v>
      </c>
      <c r="C149" s="163"/>
      <c r="D149" s="51">
        <v>1</v>
      </c>
      <c r="E149" s="50">
        <f>B149*C149</f>
        <v>0</v>
      </c>
      <c r="F149" s="76">
        <f>E149</f>
        <v>0</v>
      </c>
      <c r="G149" s="163">
        <f>C149</f>
        <v>0</v>
      </c>
      <c r="H149" s="184"/>
      <c r="J149" s="184">
        <f>(G149*B149*D149)</f>
        <v>0</v>
      </c>
    </row>
    <row r="150" spans="1:11" ht="49.25" hidden="1" customHeight="1" outlineLevel="1" x14ac:dyDescent="0.45">
      <c r="A150" s="47" t="s">
        <v>89</v>
      </c>
      <c r="B150" s="45"/>
      <c r="C150" s="135"/>
      <c r="D150" s="51">
        <v>1</v>
      </c>
      <c r="E150" s="50">
        <f>B150*C150</f>
        <v>0</v>
      </c>
      <c r="F150" s="76">
        <f>E150*0.85</f>
        <v>0</v>
      </c>
      <c r="G150" s="135">
        <f>C150</f>
        <v>0</v>
      </c>
      <c r="H150" s="184">
        <f>(G150*B150*D150)*0.85</f>
        <v>0</v>
      </c>
    </row>
    <row r="151" spans="1:11" ht="87" customHeight="1" collapsed="1" thickBot="1" x14ac:dyDescent="0.85">
      <c r="A151" s="110" t="s">
        <v>114</v>
      </c>
      <c r="B151" s="20" t="s">
        <v>1</v>
      </c>
      <c r="C151" s="193" t="s">
        <v>2</v>
      </c>
      <c r="D151" s="20"/>
      <c r="E151" s="11" t="s">
        <v>3</v>
      </c>
      <c r="F151" s="180" t="s">
        <v>176</v>
      </c>
      <c r="G151" s="111" t="s">
        <v>147</v>
      </c>
    </row>
    <row r="152" spans="1:11" ht="21.75" thickBot="1" x14ac:dyDescent="0.5">
      <c r="A152" s="70">
        <f>SUM(E153:E156)</f>
        <v>0</v>
      </c>
      <c r="B152" s="72" t="s">
        <v>4</v>
      </c>
      <c r="C152" s="192" t="s">
        <v>5</v>
      </c>
      <c r="D152" s="72"/>
      <c r="E152" s="73">
        <f>SUM(E153:E153)</f>
        <v>0</v>
      </c>
      <c r="F152" s="112">
        <f>SUM(F153:F154)</f>
        <v>0</v>
      </c>
      <c r="G152" s="113" t="s">
        <v>148</v>
      </c>
      <c r="H152" s="183">
        <f>SUM(H153:H156)</f>
        <v>0</v>
      </c>
    </row>
    <row r="153" spans="1:11" ht="30" x14ac:dyDescent="0.45">
      <c r="A153" s="47" t="s">
        <v>229</v>
      </c>
      <c r="B153" s="45">
        <v>10000</v>
      </c>
      <c r="C153" s="203"/>
      <c r="D153" s="51">
        <v>1</v>
      </c>
      <c r="E153" s="50">
        <f>B153*C153</f>
        <v>0</v>
      </c>
      <c r="F153" s="76">
        <f>E153</f>
        <v>0</v>
      </c>
      <c r="G153" s="151">
        <f>C153</f>
        <v>0</v>
      </c>
      <c r="H153" s="184"/>
      <c r="J153" s="184">
        <f>(G153*B153*D153)</f>
        <v>0</v>
      </c>
    </row>
    <row r="154" spans="1:11" ht="30" hidden="1" outlineLevel="1" x14ac:dyDescent="0.45">
      <c r="A154" s="47" t="s">
        <v>117</v>
      </c>
      <c r="B154" s="45">
        <v>5000</v>
      </c>
      <c r="C154" s="135"/>
      <c r="D154" s="46">
        <v>1</v>
      </c>
      <c r="E154" s="45">
        <f>B154*C154</f>
        <v>0</v>
      </c>
      <c r="F154" s="76">
        <f>E154</f>
        <v>0</v>
      </c>
      <c r="G154" s="151">
        <f>C154</f>
        <v>0</v>
      </c>
      <c r="H154" s="184"/>
      <c r="J154" s="184">
        <f>(G154*B154*D154)</f>
        <v>0</v>
      </c>
    </row>
    <row r="155" spans="1:11" ht="30" hidden="1" outlineLevel="1" x14ac:dyDescent="0.45">
      <c r="A155" s="47" t="s">
        <v>229</v>
      </c>
      <c r="B155" s="45">
        <v>8000</v>
      </c>
      <c r="C155" s="203"/>
      <c r="D155" s="46">
        <v>1</v>
      </c>
      <c r="E155" s="45">
        <f>B155*C155</f>
        <v>0</v>
      </c>
      <c r="F155" s="76">
        <f>E155*0.85</f>
        <v>0</v>
      </c>
      <c r="G155" s="145"/>
      <c r="H155" s="184">
        <f>(G155*B155*D155)*0.85</f>
        <v>0</v>
      </c>
    </row>
    <row r="156" spans="1:11" hidden="1" outlineLevel="1" x14ac:dyDescent="0.45">
      <c r="A156" s="47"/>
      <c r="B156" s="45">
        <v>0</v>
      </c>
      <c r="C156" s="199">
        <v>0</v>
      </c>
      <c r="D156" s="46">
        <v>1</v>
      </c>
      <c r="E156" s="45">
        <f>B156*C156</f>
        <v>0</v>
      </c>
      <c r="F156" s="76">
        <f>E156*0.85</f>
        <v>0</v>
      </c>
      <c r="G156" s="145"/>
      <c r="H156" s="184">
        <f>(G156*B156*D156)*0.85</f>
        <v>0</v>
      </c>
    </row>
    <row r="157" spans="1:11" hidden="1" outlineLevel="1" collapsed="1" x14ac:dyDescent="0.45"/>
    <row r="158" spans="1:11" ht="83.45" customHeight="1" collapsed="1" thickBot="1" x14ac:dyDescent="0.85">
      <c r="A158" s="110" t="s">
        <v>25</v>
      </c>
      <c r="B158" s="20" t="s">
        <v>1</v>
      </c>
      <c r="C158" s="193" t="s">
        <v>2</v>
      </c>
      <c r="D158" s="20"/>
      <c r="E158" s="11" t="s">
        <v>3</v>
      </c>
      <c r="F158" s="180" t="s">
        <v>176</v>
      </c>
      <c r="G158" s="111" t="s">
        <v>147</v>
      </c>
      <c r="J158" s="184"/>
    </row>
    <row r="159" spans="1:11" ht="21.75" thickBot="1" x14ac:dyDescent="0.5">
      <c r="A159" s="70">
        <f>SUM(E160:E163)</f>
        <v>72000</v>
      </c>
      <c r="B159" s="72" t="s">
        <v>4</v>
      </c>
      <c r="C159" s="192" t="s">
        <v>5</v>
      </c>
      <c r="D159" s="72"/>
      <c r="E159" s="73">
        <f>SUM(E160:E162)</f>
        <v>72000</v>
      </c>
      <c r="F159" s="112">
        <f>SUM(F160:F161)</f>
        <v>72000</v>
      </c>
      <c r="G159" s="113" t="s">
        <v>148</v>
      </c>
      <c r="H159" s="183">
        <f>SUM(H160:H163)</f>
        <v>72000</v>
      </c>
    </row>
    <row r="160" spans="1:11" ht="30" x14ac:dyDescent="0.45">
      <c r="A160" s="49" t="s">
        <v>228</v>
      </c>
      <c r="B160" s="50">
        <v>18000</v>
      </c>
      <c r="C160" s="423">
        <v>4</v>
      </c>
      <c r="D160" s="51">
        <v>1</v>
      </c>
      <c r="E160" s="50">
        <f>B160*C160</f>
        <v>72000</v>
      </c>
      <c r="F160" s="76">
        <f>E160</f>
        <v>72000</v>
      </c>
      <c r="G160" s="518">
        <v>4</v>
      </c>
      <c r="H160" s="516">
        <f>(G160*B160*D160)</f>
        <v>72000</v>
      </c>
      <c r="K160" s="520" t="s">
        <v>354</v>
      </c>
    </row>
    <row r="161" spans="1:11" x14ac:dyDescent="0.45">
      <c r="A161" s="47" t="s">
        <v>84</v>
      </c>
      <c r="B161" s="45">
        <v>30000</v>
      </c>
      <c r="C161" s="135"/>
      <c r="D161" s="46">
        <v>1</v>
      </c>
      <c r="E161" s="45">
        <f>B161*C161</f>
        <v>0</v>
      </c>
      <c r="F161" s="76">
        <f>E161</f>
        <v>0</v>
      </c>
      <c r="G161" s="135">
        <f>C161</f>
        <v>0</v>
      </c>
      <c r="H161" s="184"/>
      <c r="J161" s="184">
        <f>(G161*B161*D161)</f>
        <v>0</v>
      </c>
    </row>
    <row r="162" spans="1:11" hidden="1" outlineLevel="1" x14ac:dyDescent="0.45">
      <c r="A162" s="47"/>
      <c r="B162" s="45">
        <v>0</v>
      </c>
      <c r="C162" s="200">
        <v>0</v>
      </c>
      <c r="D162" s="46"/>
      <c r="E162" s="45">
        <f>B162*C162</f>
        <v>0</v>
      </c>
      <c r="F162" s="76">
        <f>E162</f>
        <v>0</v>
      </c>
      <c r="G162" s="145"/>
      <c r="H162" s="184">
        <f>(G162*B162*D162)*0.95</f>
        <v>0</v>
      </c>
    </row>
    <row r="163" spans="1:11" hidden="1" outlineLevel="1" x14ac:dyDescent="0.45">
      <c r="A163" s="47"/>
      <c r="B163" s="45">
        <v>0</v>
      </c>
      <c r="C163" s="200">
        <v>0</v>
      </c>
      <c r="D163" s="46"/>
      <c r="E163" s="45">
        <f>B163*C163</f>
        <v>0</v>
      </c>
      <c r="F163" s="76">
        <f>E163</f>
        <v>0</v>
      </c>
      <c r="G163" s="145"/>
      <c r="H163" s="184">
        <f>(G163*B163*D163)*0.95</f>
        <v>0</v>
      </c>
    </row>
    <row r="164" spans="1:11" hidden="1" outlineLevel="1" x14ac:dyDescent="0.45">
      <c r="F164" s="76">
        <f>E164</f>
        <v>0</v>
      </c>
      <c r="H164" s="184">
        <f>(G164*B164*D164)*0.95</f>
        <v>0</v>
      </c>
    </row>
    <row r="165" spans="1:11" ht="63.75" customHeight="1" collapsed="1" thickBot="1" x14ac:dyDescent="0.85">
      <c r="A165" s="110" t="s">
        <v>14</v>
      </c>
      <c r="B165" s="20" t="s">
        <v>1</v>
      </c>
      <c r="C165" s="193" t="s">
        <v>2</v>
      </c>
      <c r="D165" s="20"/>
      <c r="E165" s="11" t="s">
        <v>3</v>
      </c>
      <c r="F165" s="180" t="s">
        <v>171</v>
      </c>
      <c r="G165" s="111" t="s">
        <v>147</v>
      </c>
    </row>
    <row r="166" spans="1:11" ht="21.75" thickBot="1" x14ac:dyDescent="0.5">
      <c r="A166" s="70">
        <f>SUM(E167:E182)</f>
        <v>95000</v>
      </c>
      <c r="B166" s="72" t="s">
        <v>4</v>
      </c>
      <c r="C166" s="192" t="s">
        <v>5</v>
      </c>
      <c r="D166" s="72"/>
      <c r="E166" s="73">
        <f>SUM(E167:E169)</f>
        <v>95000</v>
      </c>
      <c r="F166" s="112">
        <f>SUM(F167:F174)</f>
        <v>95000</v>
      </c>
      <c r="G166" s="113" t="s">
        <v>148</v>
      </c>
      <c r="H166" s="183">
        <f>SUM(H167:H182)</f>
        <v>119000</v>
      </c>
    </row>
    <row r="167" spans="1:11" ht="45" x14ac:dyDescent="0.45">
      <c r="A167" s="49" t="s">
        <v>309</v>
      </c>
      <c r="B167" s="50">
        <v>9000</v>
      </c>
      <c r="C167" s="163">
        <v>5</v>
      </c>
      <c r="D167" s="46">
        <v>1</v>
      </c>
      <c r="E167" s="50">
        <f t="shared" ref="E167:E174" si="55">B167*C167</f>
        <v>45000</v>
      </c>
      <c r="F167" s="76">
        <f>E167</f>
        <v>45000</v>
      </c>
      <c r="G167" s="477">
        <v>4</v>
      </c>
      <c r="H167" s="476">
        <f>(G167*B167*D167)</f>
        <v>36000</v>
      </c>
    </row>
    <row r="168" spans="1:11" ht="45" x14ac:dyDescent="0.45">
      <c r="A168" s="47" t="s">
        <v>316</v>
      </c>
      <c r="B168" s="45">
        <v>50000</v>
      </c>
      <c r="C168" s="151">
        <v>1</v>
      </c>
      <c r="D168" s="46">
        <v>1</v>
      </c>
      <c r="E168" s="45">
        <f t="shared" si="55"/>
        <v>50000</v>
      </c>
      <c r="F168" s="76">
        <f>E168</f>
        <v>50000</v>
      </c>
      <c r="G168" s="151">
        <f t="shared" ref="G168:G184" si="56">C168</f>
        <v>1</v>
      </c>
      <c r="H168" s="387">
        <f>(G168*B168*D168)</f>
        <v>50000</v>
      </c>
    </row>
    <row r="169" spans="1:11" ht="30" x14ac:dyDescent="0.45">
      <c r="A169" s="92" t="s">
        <v>328</v>
      </c>
      <c r="B169" s="45">
        <v>20000</v>
      </c>
      <c r="C169" s="165"/>
      <c r="D169" s="46">
        <v>1</v>
      </c>
      <c r="E169" s="45">
        <f t="shared" si="55"/>
        <v>0</v>
      </c>
      <c r="F169" s="76">
        <f t="shared" ref="F169:F176" si="57">E169*0.85</f>
        <v>0</v>
      </c>
      <c r="G169" s="479">
        <v>1</v>
      </c>
      <c r="H169" s="476">
        <f>(G169*B169*D169)</f>
        <v>20000</v>
      </c>
      <c r="J169" s="184"/>
    </row>
    <row r="170" spans="1:11" ht="30" x14ac:dyDescent="0.45">
      <c r="A170" s="535" t="s">
        <v>364</v>
      </c>
      <c r="B170" s="45">
        <v>8000</v>
      </c>
      <c r="C170" s="151"/>
      <c r="D170" s="46">
        <v>1</v>
      </c>
      <c r="E170" s="45">
        <f t="shared" si="55"/>
        <v>0</v>
      </c>
      <c r="F170" s="76">
        <f t="shared" si="57"/>
        <v>0</v>
      </c>
      <c r="G170" s="534">
        <v>1</v>
      </c>
      <c r="H170" s="523">
        <f>(G170*B170*D170)</f>
        <v>8000</v>
      </c>
    </row>
    <row r="171" spans="1:11" x14ac:dyDescent="0.45">
      <c r="A171" s="541" t="s">
        <v>367</v>
      </c>
      <c r="B171" s="45">
        <v>5000</v>
      </c>
      <c r="C171" s="151"/>
      <c r="D171" s="46">
        <v>1</v>
      </c>
      <c r="E171" s="45">
        <f t="shared" si="55"/>
        <v>0</v>
      </c>
      <c r="F171" s="76">
        <f t="shared" si="57"/>
        <v>0</v>
      </c>
      <c r="G171" s="542">
        <v>1</v>
      </c>
      <c r="H171" s="543">
        <f>(G171*B171*D171)</f>
        <v>5000</v>
      </c>
    </row>
    <row r="172" spans="1:11" hidden="1" outlineLevel="1" x14ac:dyDescent="0.45">
      <c r="A172" s="47"/>
      <c r="B172" s="45"/>
      <c r="C172" s="201"/>
      <c r="D172" s="46">
        <v>1</v>
      </c>
      <c r="E172" s="45">
        <f t="shared" si="55"/>
        <v>0</v>
      </c>
      <c r="F172" s="76">
        <f t="shared" si="57"/>
        <v>0</v>
      </c>
      <c r="G172" s="189">
        <f t="shared" si="56"/>
        <v>0</v>
      </c>
      <c r="H172" s="184">
        <f t="shared" ref="H172:H184" si="58">(G172*B172*D172)*0.85</f>
        <v>0</v>
      </c>
      <c r="J172" s="184"/>
      <c r="K172" s="108"/>
    </row>
    <row r="173" spans="1:11" s="66" customFormat="1" hidden="1" outlineLevel="1" x14ac:dyDescent="0.45">
      <c r="A173" s="47"/>
      <c r="B173" s="45"/>
      <c r="C173" s="152"/>
      <c r="D173" s="46">
        <v>1</v>
      </c>
      <c r="E173" s="50">
        <f t="shared" si="55"/>
        <v>0</v>
      </c>
      <c r="F173" s="76">
        <f t="shared" si="57"/>
        <v>0</v>
      </c>
      <c r="G173" s="190">
        <f t="shared" si="56"/>
        <v>0</v>
      </c>
      <c r="H173" s="184">
        <f t="shared" si="58"/>
        <v>0</v>
      </c>
      <c r="I173" s="288"/>
      <c r="J173" s="109"/>
      <c r="K173" s="149"/>
    </row>
    <row r="174" spans="1:11" hidden="1" outlineLevel="1" x14ac:dyDescent="0.45">
      <c r="A174" s="47"/>
      <c r="B174" s="45"/>
      <c r="C174" s="151"/>
      <c r="D174" s="46">
        <v>1</v>
      </c>
      <c r="E174" s="45">
        <f t="shared" si="55"/>
        <v>0</v>
      </c>
      <c r="F174" s="76">
        <f t="shared" si="57"/>
        <v>0</v>
      </c>
      <c r="G174" s="190">
        <f t="shared" si="56"/>
        <v>0</v>
      </c>
      <c r="H174" s="184">
        <f t="shared" si="58"/>
        <v>0</v>
      </c>
    </row>
    <row r="175" spans="1:11" hidden="1" outlineLevel="1" x14ac:dyDescent="0.45">
      <c r="A175" s="47"/>
      <c r="B175" s="45"/>
      <c r="C175" s="151"/>
      <c r="D175" s="46">
        <v>1</v>
      </c>
      <c r="E175" s="45">
        <f>B175*C175</f>
        <v>0</v>
      </c>
      <c r="F175" s="76">
        <f t="shared" si="57"/>
        <v>0</v>
      </c>
      <c r="G175" s="190">
        <f t="shared" si="56"/>
        <v>0</v>
      </c>
      <c r="H175" s="184">
        <f t="shared" si="58"/>
        <v>0</v>
      </c>
      <c r="K175" s="533"/>
    </row>
    <row r="176" spans="1:11" hidden="1" outlineLevel="1" x14ac:dyDescent="0.45">
      <c r="A176" s="47"/>
      <c r="B176" s="45"/>
      <c r="C176" s="152"/>
      <c r="D176" s="46">
        <v>1</v>
      </c>
      <c r="E176" s="45">
        <f>B176*C176</f>
        <v>0</v>
      </c>
      <c r="F176" s="76">
        <f t="shared" si="57"/>
        <v>0</v>
      </c>
      <c r="G176" s="190">
        <f t="shared" si="56"/>
        <v>0</v>
      </c>
      <c r="H176" s="184">
        <f t="shared" si="58"/>
        <v>0</v>
      </c>
      <c r="K176" s="108"/>
    </row>
    <row r="177" spans="1:11" hidden="1" outlineLevel="1" x14ac:dyDescent="0.45">
      <c r="A177" s="47"/>
      <c r="B177" s="45"/>
      <c r="C177" s="151"/>
      <c r="D177" s="46">
        <v>1</v>
      </c>
      <c r="E177" s="45"/>
      <c r="F177" s="76"/>
      <c r="G177" s="151">
        <f t="shared" si="56"/>
        <v>0</v>
      </c>
      <c r="H177" s="184">
        <f t="shared" si="58"/>
        <v>0</v>
      </c>
    </row>
    <row r="178" spans="1:11" hidden="1" outlineLevel="1" x14ac:dyDescent="0.45">
      <c r="A178" s="47"/>
      <c r="B178" s="45"/>
      <c r="C178" s="151"/>
      <c r="D178" s="46">
        <v>1</v>
      </c>
      <c r="E178" s="45"/>
      <c r="F178" s="76"/>
      <c r="G178" s="151">
        <f t="shared" si="56"/>
        <v>0</v>
      </c>
      <c r="H178" s="184">
        <f t="shared" si="58"/>
        <v>0</v>
      </c>
    </row>
    <row r="179" spans="1:11" hidden="1" outlineLevel="1" x14ac:dyDescent="0.45">
      <c r="A179" s="47"/>
      <c r="B179" s="45"/>
      <c r="C179" s="151"/>
      <c r="D179" s="46">
        <v>1</v>
      </c>
      <c r="E179" s="45"/>
      <c r="F179" s="76"/>
      <c r="G179" s="151">
        <f t="shared" si="56"/>
        <v>0</v>
      </c>
      <c r="H179" s="184">
        <f t="shared" si="58"/>
        <v>0</v>
      </c>
    </row>
    <row r="180" spans="1:11" hidden="1" outlineLevel="1" x14ac:dyDescent="0.45">
      <c r="A180" s="47"/>
      <c r="B180" s="45"/>
      <c r="C180" s="151"/>
      <c r="D180" s="46">
        <v>1</v>
      </c>
      <c r="E180" s="45"/>
      <c r="F180" s="76"/>
      <c r="G180" s="151">
        <f t="shared" si="56"/>
        <v>0</v>
      </c>
      <c r="H180" s="184">
        <f t="shared" si="58"/>
        <v>0</v>
      </c>
    </row>
    <row r="181" spans="1:11" hidden="1" outlineLevel="1" x14ac:dyDescent="0.45">
      <c r="A181" s="47"/>
      <c r="B181" s="45"/>
      <c r="C181" s="151"/>
      <c r="D181" s="46">
        <v>1</v>
      </c>
      <c r="E181" s="45"/>
      <c r="F181" s="76"/>
      <c r="G181" s="151">
        <f t="shared" si="56"/>
        <v>0</v>
      </c>
      <c r="H181" s="184">
        <f t="shared" si="58"/>
        <v>0</v>
      </c>
    </row>
    <row r="182" spans="1:11" hidden="1" outlineLevel="1" x14ac:dyDescent="0.45">
      <c r="A182" s="47"/>
      <c r="B182" s="45"/>
      <c r="C182" s="151"/>
      <c r="D182" s="46">
        <v>1</v>
      </c>
      <c r="E182" s="45"/>
      <c r="F182" s="76"/>
      <c r="G182" s="151">
        <f t="shared" si="56"/>
        <v>0</v>
      </c>
      <c r="H182" s="184">
        <f t="shared" si="58"/>
        <v>0</v>
      </c>
    </row>
    <row r="183" spans="1:11" hidden="1" outlineLevel="1" x14ac:dyDescent="0.45">
      <c r="A183" s="47"/>
      <c r="B183" s="45"/>
      <c r="C183" s="151"/>
      <c r="D183" s="46">
        <v>1</v>
      </c>
      <c r="E183" s="45"/>
      <c r="F183" s="76"/>
      <c r="G183" s="151">
        <f t="shared" si="56"/>
        <v>0</v>
      </c>
      <c r="H183" s="184">
        <f t="shared" si="58"/>
        <v>0</v>
      </c>
    </row>
    <row r="184" spans="1:11" hidden="1" outlineLevel="1" x14ac:dyDescent="0.45">
      <c r="A184" s="47"/>
      <c r="B184" s="45"/>
      <c r="C184" s="151"/>
      <c r="D184" s="46">
        <v>1</v>
      </c>
      <c r="E184" s="45"/>
      <c r="F184" s="76"/>
      <c r="G184" s="151">
        <f t="shared" si="56"/>
        <v>0</v>
      </c>
      <c r="H184" s="184">
        <f t="shared" si="58"/>
        <v>0</v>
      </c>
    </row>
    <row r="185" spans="1:11" ht="95.45" customHeight="1" collapsed="1" thickBot="1" x14ac:dyDescent="0.85">
      <c r="A185" s="110" t="s">
        <v>113</v>
      </c>
      <c r="B185" s="20" t="s">
        <v>1</v>
      </c>
      <c r="C185" s="193" t="s">
        <v>2</v>
      </c>
      <c r="D185" s="20"/>
      <c r="E185" s="11" t="s">
        <v>3</v>
      </c>
      <c r="F185" s="180" t="s">
        <v>171</v>
      </c>
      <c r="G185" s="111" t="s">
        <v>147</v>
      </c>
    </row>
    <row r="186" spans="1:11" ht="21.75" thickBot="1" x14ac:dyDescent="0.5">
      <c r="A186" s="70">
        <f>SUM(E187:E197)</f>
        <v>196000</v>
      </c>
      <c r="B186" s="72" t="s">
        <v>4</v>
      </c>
      <c r="C186" s="192" t="s">
        <v>5</v>
      </c>
      <c r="D186" s="72"/>
      <c r="E186" s="73">
        <f>SUM(E187:E201)</f>
        <v>217500</v>
      </c>
      <c r="F186" s="112">
        <f>SUM(F187:F202)</f>
        <v>217500</v>
      </c>
      <c r="G186" s="113" t="s">
        <v>148</v>
      </c>
      <c r="H186" s="183">
        <f>SUM(H187:H201)</f>
        <v>100800</v>
      </c>
    </row>
    <row r="187" spans="1:11" ht="30" x14ac:dyDescent="0.45">
      <c r="A187" s="49" t="s">
        <v>265</v>
      </c>
      <c r="B187" s="50">
        <v>1200</v>
      </c>
      <c r="C187" s="163">
        <v>70</v>
      </c>
      <c r="D187" s="51">
        <v>1</v>
      </c>
      <c r="E187" s="50">
        <f t="shared" ref="E187:E193" si="59">B187*C187</f>
        <v>84000</v>
      </c>
      <c r="F187" s="76">
        <f>E187</f>
        <v>84000</v>
      </c>
      <c r="G187" s="438">
        <v>67</v>
      </c>
      <c r="H187" s="439">
        <f>(G187*B187*D187)</f>
        <v>80400</v>
      </c>
      <c r="K187" s="108"/>
    </row>
    <row r="188" spans="1:11" ht="30" x14ac:dyDescent="0.45">
      <c r="A188" s="47" t="s">
        <v>95</v>
      </c>
      <c r="B188" s="45">
        <v>5000</v>
      </c>
      <c r="C188" s="202">
        <v>5</v>
      </c>
      <c r="D188" s="51">
        <v>1</v>
      </c>
      <c r="E188" s="45">
        <f t="shared" si="59"/>
        <v>25000</v>
      </c>
      <c r="F188" s="76">
        <f t="shared" ref="F188:F201" si="60">E188</f>
        <v>25000</v>
      </c>
      <c r="G188" s="464">
        <v>1</v>
      </c>
      <c r="H188" s="448">
        <f>(G188*B188*D188)</f>
        <v>5000</v>
      </c>
    </row>
    <row r="189" spans="1:11" x14ac:dyDescent="0.45">
      <c r="A189" s="47" t="s">
        <v>87</v>
      </c>
      <c r="B189" s="45">
        <v>1200</v>
      </c>
      <c r="C189" s="165">
        <v>10</v>
      </c>
      <c r="D189" s="51">
        <v>1</v>
      </c>
      <c r="E189" s="45">
        <f t="shared" si="59"/>
        <v>12000</v>
      </c>
      <c r="F189" s="76">
        <f t="shared" si="60"/>
        <v>12000</v>
      </c>
      <c r="G189" s="493">
        <v>7</v>
      </c>
      <c r="H189" s="490">
        <f>(G189*B189*D189)</f>
        <v>8400</v>
      </c>
    </row>
    <row r="190" spans="1:11" x14ac:dyDescent="0.45">
      <c r="A190" s="47" t="s">
        <v>155</v>
      </c>
      <c r="B190" s="45">
        <v>1000</v>
      </c>
      <c r="C190" s="135"/>
      <c r="D190" s="51">
        <v>1</v>
      </c>
      <c r="E190" s="45">
        <f t="shared" si="59"/>
        <v>0</v>
      </c>
      <c r="F190" s="76">
        <f t="shared" si="60"/>
        <v>0</v>
      </c>
      <c r="G190" s="135">
        <f t="shared" ref="G190:G201" si="61">C190</f>
        <v>0</v>
      </c>
      <c r="H190" s="184"/>
      <c r="J190" s="184">
        <f t="shared" ref="J190:J201" si="62">(G190*B190*D190)</f>
        <v>0</v>
      </c>
    </row>
    <row r="191" spans="1:11" ht="30" x14ac:dyDescent="0.45">
      <c r="A191" s="47" t="s">
        <v>94</v>
      </c>
      <c r="B191" s="45">
        <v>4500</v>
      </c>
      <c r="C191" s="202">
        <v>10</v>
      </c>
      <c r="D191" s="51">
        <v>1</v>
      </c>
      <c r="E191" s="45">
        <f t="shared" si="59"/>
        <v>45000</v>
      </c>
      <c r="F191" s="76">
        <f t="shared" si="60"/>
        <v>45000</v>
      </c>
      <c r="G191" s="202">
        <f t="shared" si="61"/>
        <v>10</v>
      </c>
      <c r="H191" s="184">
        <v>0</v>
      </c>
      <c r="J191" s="202">
        <v>0</v>
      </c>
      <c r="K191" s="108" t="s">
        <v>348</v>
      </c>
    </row>
    <row r="192" spans="1:11" s="108" customFormat="1" ht="30" x14ac:dyDescent="0.45">
      <c r="A192" s="47" t="s">
        <v>158</v>
      </c>
      <c r="B192" s="45">
        <v>1200</v>
      </c>
      <c r="C192" s="189"/>
      <c r="D192" s="51">
        <v>1</v>
      </c>
      <c r="E192" s="45">
        <f t="shared" si="59"/>
        <v>0</v>
      </c>
      <c r="F192" s="76">
        <f t="shared" si="60"/>
        <v>0</v>
      </c>
      <c r="G192" s="204">
        <f t="shared" si="61"/>
        <v>0</v>
      </c>
      <c r="H192" s="184"/>
      <c r="I192" s="288"/>
      <c r="J192" s="184">
        <f t="shared" si="62"/>
        <v>0</v>
      </c>
    </row>
    <row r="193" spans="1:12" x14ac:dyDescent="0.45">
      <c r="A193" s="47" t="s">
        <v>88</v>
      </c>
      <c r="B193" s="45">
        <v>800</v>
      </c>
      <c r="C193" s="163"/>
      <c r="D193" s="51">
        <v>1</v>
      </c>
      <c r="E193" s="45">
        <f t="shared" si="59"/>
        <v>0</v>
      </c>
      <c r="F193" s="76">
        <f t="shared" si="60"/>
        <v>0</v>
      </c>
      <c r="G193" s="163">
        <f t="shared" si="61"/>
        <v>0</v>
      </c>
      <c r="H193" s="184"/>
      <c r="J193" s="184">
        <f t="shared" si="62"/>
        <v>0</v>
      </c>
    </row>
    <row r="194" spans="1:12" x14ac:dyDescent="0.45">
      <c r="A194" s="47" t="s">
        <v>85</v>
      </c>
      <c r="B194" s="45">
        <v>600</v>
      </c>
      <c r="C194" s="163">
        <v>50</v>
      </c>
      <c r="D194" s="51">
        <v>1</v>
      </c>
      <c r="E194" s="45">
        <f t="shared" ref="E194:E201" si="63">B194*C194</f>
        <v>30000</v>
      </c>
      <c r="F194" s="76">
        <f t="shared" si="60"/>
        <v>30000</v>
      </c>
      <c r="G194" s="519"/>
      <c r="H194" s="517">
        <f>(G194*B194*D194)</f>
        <v>0</v>
      </c>
      <c r="J194" s="524" t="s">
        <v>359</v>
      </c>
      <c r="K194" s="520" t="s">
        <v>356</v>
      </c>
      <c r="L194" s="108" t="s">
        <v>359</v>
      </c>
    </row>
    <row r="195" spans="1:12" x14ac:dyDescent="0.45">
      <c r="A195" s="47" t="s">
        <v>133</v>
      </c>
      <c r="B195" s="45">
        <v>700</v>
      </c>
      <c r="C195" s="189"/>
      <c r="D195" s="51">
        <v>1</v>
      </c>
      <c r="E195" s="45">
        <f t="shared" si="63"/>
        <v>0</v>
      </c>
      <c r="F195" s="76">
        <f t="shared" si="60"/>
        <v>0</v>
      </c>
      <c r="G195" s="502">
        <v>10</v>
      </c>
      <c r="H195" s="184">
        <f>(G195*B195*D195)</f>
        <v>7000</v>
      </c>
    </row>
    <row r="196" spans="1:12" x14ac:dyDescent="0.45">
      <c r="A196" s="47" t="s">
        <v>134</v>
      </c>
      <c r="B196" s="45">
        <v>1200</v>
      </c>
      <c r="C196" s="189"/>
      <c r="D196" s="51">
        <v>1</v>
      </c>
      <c r="E196" s="45">
        <f t="shared" si="63"/>
        <v>0</v>
      </c>
      <c r="F196" s="76">
        <f t="shared" si="60"/>
        <v>0</v>
      </c>
      <c r="G196" s="202">
        <f t="shared" si="61"/>
        <v>0</v>
      </c>
      <c r="H196" s="184"/>
      <c r="J196" s="184">
        <f>(G196*B196*D196)</f>
        <v>0</v>
      </c>
    </row>
    <row r="197" spans="1:12" ht="30" x14ac:dyDescent="0.45">
      <c r="A197" s="47" t="s">
        <v>135</v>
      </c>
      <c r="B197" s="45">
        <v>6000</v>
      </c>
      <c r="C197" s="165"/>
      <c r="D197" s="51">
        <v>1</v>
      </c>
      <c r="E197" s="45">
        <f t="shared" si="63"/>
        <v>0</v>
      </c>
      <c r="F197" s="76">
        <f t="shared" si="60"/>
        <v>0</v>
      </c>
      <c r="G197" s="202">
        <f t="shared" si="61"/>
        <v>0</v>
      </c>
      <c r="H197" s="184"/>
      <c r="J197" s="184">
        <f t="shared" si="62"/>
        <v>0</v>
      </c>
    </row>
    <row r="198" spans="1:12" x14ac:dyDescent="0.45">
      <c r="A198" s="47" t="s">
        <v>138</v>
      </c>
      <c r="B198" s="45">
        <v>2800</v>
      </c>
      <c r="C198" s="165">
        <v>5</v>
      </c>
      <c r="D198" s="51">
        <v>1</v>
      </c>
      <c r="E198" s="45">
        <f t="shared" si="63"/>
        <v>14000</v>
      </c>
      <c r="F198" s="76">
        <f t="shared" si="60"/>
        <v>14000</v>
      </c>
      <c r="G198" s="165">
        <f t="shared" si="61"/>
        <v>5</v>
      </c>
      <c r="H198" s="184"/>
      <c r="J198" s="184"/>
    </row>
    <row r="199" spans="1:12" x14ac:dyDescent="0.4">
      <c r="A199" s="13" t="s">
        <v>131</v>
      </c>
      <c r="B199" s="45">
        <v>1500</v>
      </c>
      <c r="C199" s="165">
        <v>5</v>
      </c>
      <c r="D199" s="51">
        <v>1</v>
      </c>
      <c r="E199" s="45">
        <f t="shared" si="63"/>
        <v>7500</v>
      </c>
      <c r="F199" s="76">
        <f t="shared" si="60"/>
        <v>7500</v>
      </c>
      <c r="G199" s="165">
        <f t="shared" si="61"/>
        <v>5</v>
      </c>
      <c r="H199" s="184"/>
      <c r="J199" s="184">
        <f t="shared" si="62"/>
        <v>7500</v>
      </c>
    </row>
    <row r="200" spans="1:12" x14ac:dyDescent="0.4">
      <c r="A200" s="13" t="s">
        <v>139</v>
      </c>
      <c r="B200" s="45">
        <v>5000</v>
      </c>
      <c r="C200" s="202"/>
      <c r="D200" s="51">
        <v>1</v>
      </c>
      <c r="E200" s="45">
        <f t="shared" si="63"/>
        <v>0</v>
      </c>
      <c r="F200" s="76">
        <f t="shared" si="60"/>
        <v>0</v>
      </c>
      <c r="G200" s="202">
        <f t="shared" si="61"/>
        <v>0</v>
      </c>
      <c r="H200" s="184"/>
      <c r="J200" s="184">
        <f t="shared" si="62"/>
        <v>0</v>
      </c>
    </row>
    <row r="201" spans="1:12" x14ac:dyDescent="0.4">
      <c r="A201" s="13" t="s">
        <v>142</v>
      </c>
      <c r="B201" s="45">
        <v>800</v>
      </c>
      <c r="C201" s="165"/>
      <c r="D201" s="51">
        <v>1</v>
      </c>
      <c r="E201" s="45">
        <f t="shared" si="63"/>
        <v>0</v>
      </c>
      <c r="F201" s="76">
        <f t="shared" si="60"/>
        <v>0</v>
      </c>
      <c r="G201" s="165">
        <f t="shared" si="61"/>
        <v>0</v>
      </c>
      <c r="H201" s="184"/>
      <c r="J201" s="184">
        <f t="shared" si="62"/>
        <v>0</v>
      </c>
    </row>
  </sheetData>
  <mergeCells count="5">
    <mergeCell ref="A7:E7"/>
    <mergeCell ref="A4:C4"/>
    <mergeCell ref="J7:L7"/>
    <mergeCell ref="J8:L8"/>
    <mergeCell ref="H5:H7"/>
  </mergeCells>
  <hyperlinks>
    <hyperlink ref="A4" r:id="rId1"/>
    <hyperlink ref="A3" r:id="rId2"/>
  </hyperlinks>
  <pageMargins left="0.31496062992125984" right="0.19685039370078741" top="0.27559055118110237" bottom="0.19685039370078741" header="0.19685039370078741" footer="0.11811023622047245"/>
  <pageSetup paperSize="9" scale="62" fitToHeight="0" orientation="portrait" r:id="rId3"/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9"/>
  <sheetViews>
    <sheetView topLeftCell="A87" zoomScale="105" zoomScaleNormal="102" workbookViewId="0">
      <selection activeCell="E98" sqref="E98"/>
    </sheetView>
  </sheetViews>
  <sheetFormatPr defaultColWidth="9.1328125" defaultRowHeight="16.899999999999999" outlineLevelRow="1" x14ac:dyDescent="0.65"/>
  <cols>
    <col min="1" max="1" width="57.53125" style="56" bestFit="1" customWidth="1"/>
    <col min="2" max="2" width="22.53125" style="10" customWidth="1"/>
    <col min="3" max="3" width="20.86328125" style="305" customWidth="1"/>
    <col min="4" max="4" width="17.33203125" style="10" customWidth="1"/>
    <col min="5" max="5" width="23.46484375" style="300" customWidth="1"/>
    <col min="6" max="6" width="11.46484375" style="220" bestFit="1" customWidth="1"/>
    <col min="7" max="7" width="3.19921875" style="269" customWidth="1"/>
    <col min="8" max="8" width="10.19921875" style="75" bestFit="1" customWidth="1"/>
    <col min="9" max="9" width="5.33203125" style="10" customWidth="1"/>
    <col min="10" max="10" width="34.53125" style="10" customWidth="1"/>
    <col min="11" max="11" width="12.86328125" style="10" bestFit="1" customWidth="1"/>
    <col min="12" max="12" width="14.46484375" style="10" bestFit="1" customWidth="1"/>
    <col min="13" max="13" width="14.46484375" style="10" customWidth="1"/>
    <col min="14" max="14" width="19.33203125" style="10" customWidth="1"/>
    <col min="15" max="15" width="24.33203125" style="10" customWidth="1"/>
    <col min="16" max="16384" width="9.1328125" style="10"/>
  </cols>
  <sheetData>
    <row r="1" spans="1:10" ht="53.25" customHeight="1" x14ac:dyDescent="1.1000000000000001">
      <c r="A1" s="54" t="s">
        <v>17</v>
      </c>
      <c r="B1" s="555" t="s">
        <v>34</v>
      </c>
      <c r="C1" s="555"/>
      <c r="D1" s="555"/>
      <c r="E1" s="344"/>
    </row>
    <row r="2" spans="1:10" ht="18.399999999999999" x14ac:dyDescent="0.7">
      <c r="A2" s="55" t="str">
        <f>Díj!A2</f>
        <v>Valamilyen Zoltán</v>
      </c>
      <c r="B2" s="242" t="s">
        <v>194</v>
      </c>
      <c r="C2" s="299"/>
      <c r="D2" s="24"/>
    </row>
    <row r="3" spans="1:10" x14ac:dyDescent="0.65">
      <c r="A3" s="56" t="s">
        <v>19</v>
      </c>
      <c r="B3" s="23">
        <f>SUM(A8,A14,A32,A49,A70,A97,A107,A126,A144,A162,A169,A187,A204,A222)</f>
        <v>1152845.5220000001</v>
      </c>
      <c r="C3" s="300"/>
      <c r="D3" s="24">
        <f>SUM(E8,E14,E32,E49,E70,E97,E107,E126,E144,E162,E169,E187,E204,E222)</f>
        <v>1424525</v>
      </c>
      <c r="E3" s="345" t="s">
        <v>55</v>
      </c>
      <c r="F3" s="221"/>
    </row>
    <row r="4" spans="1:10" s="65" customFormat="1" ht="66" customHeight="1" x14ac:dyDescent="0.65">
      <c r="A4" s="564" t="s">
        <v>63</v>
      </c>
      <c r="B4" s="564"/>
      <c r="C4" s="564"/>
      <c r="D4" s="564"/>
      <c r="E4" s="564"/>
      <c r="F4" s="221"/>
      <c r="G4" s="270"/>
      <c r="H4" s="286"/>
    </row>
    <row r="5" spans="1:10" ht="56.25" customHeight="1" x14ac:dyDescent="0.45">
      <c r="A5" s="560" t="s">
        <v>150</v>
      </c>
      <c r="B5" s="560"/>
      <c r="C5" s="560"/>
      <c r="D5" s="560"/>
      <c r="E5" s="560"/>
      <c r="F5" s="560"/>
    </row>
    <row r="6" spans="1:10" ht="37.25" customHeight="1" x14ac:dyDescent="0.65">
      <c r="A6" s="64" t="s">
        <v>99</v>
      </c>
      <c r="B6" s="561" t="s">
        <v>98</v>
      </c>
      <c r="C6" s="562"/>
      <c r="D6" s="562"/>
      <c r="E6" s="346"/>
      <c r="F6" s="222"/>
    </row>
    <row r="7" spans="1:10" ht="63.75" customHeight="1" thickBot="1" x14ac:dyDescent="1.3">
      <c r="A7" s="21" t="s">
        <v>31</v>
      </c>
      <c r="B7" s="20" t="s">
        <v>29</v>
      </c>
      <c r="C7" s="301" t="s">
        <v>18</v>
      </c>
      <c r="D7" s="11" t="s">
        <v>3</v>
      </c>
      <c r="F7" s="279"/>
      <c r="G7" s="280"/>
      <c r="H7" s="552">
        <f>SUM(H9:H413)</f>
        <v>29000</v>
      </c>
      <c r="I7" s="552"/>
      <c r="J7" s="552"/>
    </row>
    <row r="8" spans="1:10" ht="24.75" thickBot="1" x14ac:dyDescent="0.95">
      <c r="A8" s="57">
        <f>SUM(D9:D11)</f>
        <v>0</v>
      </c>
      <c r="B8" s="25" t="s">
        <v>4</v>
      </c>
      <c r="C8" s="302" t="s">
        <v>5</v>
      </c>
      <c r="D8" s="107"/>
      <c r="E8" s="347">
        <f>SUM(F9:F11)</f>
        <v>0</v>
      </c>
      <c r="F8" s="563" t="s">
        <v>54</v>
      </c>
      <c r="G8" s="563"/>
      <c r="H8" s="563"/>
      <c r="I8" s="281"/>
      <c r="J8" s="278" t="s">
        <v>202</v>
      </c>
    </row>
    <row r="9" spans="1:10" ht="18.399999999999999" hidden="1" outlineLevel="1" x14ac:dyDescent="0.7">
      <c r="A9" s="15"/>
      <c r="B9" s="14">
        <v>0</v>
      </c>
      <c r="C9" s="303">
        <v>0</v>
      </c>
      <c r="D9" s="14">
        <f>B9*C9</f>
        <v>0</v>
      </c>
      <c r="F9" s="223">
        <f>D9</f>
        <v>0</v>
      </c>
      <c r="G9" s="271"/>
    </row>
    <row r="10" spans="1:10" ht="18.399999999999999" hidden="1" outlineLevel="1" x14ac:dyDescent="0.7">
      <c r="A10" s="13" t="s">
        <v>32</v>
      </c>
      <c r="B10" s="12">
        <v>0</v>
      </c>
      <c r="C10" s="304">
        <v>0</v>
      </c>
      <c r="D10" s="12">
        <f>B10*C10</f>
        <v>0</v>
      </c>
      <c r="F10" s="223">
        <f>D10</f>
        <v>0</v>
      </c>
      <c r="G10" s="271"/>
    </row>
    <row r="11" spans="1:10" ht="18.399999999999999" hidden="1" outlineLevel="1" x14ac:dyDescent="0.7">
      <c r="A11" s="13"/>
      <c r="B11" s="12">
        <v>0</v>
      </c>
      <c r="C11" s="304">
        <v>0</v>
      </c>
      <c r="D11" s="12">
        <f>B11*C11</f>
        <v>0</v>
      </c>
      <c r="F11" s="223">
        <f>D11</f>
        <v>0</v>
      </c>
      <c r="G11" s="271"/>
    </row>
    <row r="12" spans="1:10" collapsed="1" x14ac:dyDescent="0.65"/>
    <row r="13" spans="1:10" ht="63.75" customHeight="1" thickBot="1" x14ac:dyDescent="0.75">
      <c r="A13" s="21" t="s">
        <v>126</v>
      </c>
      <c r="B13" s="20" t="s">
        <v>29</v>
      </c>
      <c r="C13" s="306" t="s">
        <v>152</v>
      </c>
      <c r="D13" s="106" t="s">
        <v>153</v>
      </c>
      <c r="E13" s="348" t="s">
        <v>151</v>
      </c>
    </row>
    <row r="14" spans="1:10" ht="18.75" thickBot="1" x14ac:dyDescent="0.75">
      <c r="A14" s="57">
        <f>SUM(D15:D29)</f>
        <v>10000</v>
      </c>
      <c r="B14" s="25" t="s">
        <v>4</v>
      </c>
      <c r="C14" s="302" t="s">
        <v>5</v>
      </c>
      <c r="D14" s="107">
        <f>SUM(D15:D30)</f>
        <v>10000</v>
      </c>
      <c r="E14" s="349">
        <f>SUM(F15:F29)</f>
        <v>20000</v>
      </c>
      <c r="F14" s="556" t="s">
        <v>54</v>
      </c>
      <c r="G14" s="557"/>
      <c r="H14" s="557"/>
    </row>
    <row r="15" spans="1:10" ht="18.399999999999999" x14ac:dyDescent="0.7">
      <c r="A15" s="13" t="s">
        <v>226</v>
      </c>
      <c r="B15" s="12">
        <v>45000</v>
      </c>
      <c r="C15" s="410">
        <v>0</v>
      </c>
      <c r="D15" s="12">
        <f>B15*C15</f>
        <v>0</v>
      </c>
      <c r="E15" s="308">
        <f>C15</f>
        <v>0</v>
      </c>
      <c r="F15" s="223"/>
      <c r="G15" s="271"/>
      <c r="H15" s="284">
        <f>E15*B15</f>
        <v>0</v>
      </c>
    </row>
    <row r="16" spans="1:10" ht="18.399999999999999" x14ac:dyDescent="0.7">
      <c r="A16" s="13" t="s">
        <v>310</v>
      </c>
      <c r="B16" s="12">
        <v>5000</v>
      </c>
      <c r="C16" s="308">
        <v>2</v>
      </c>
      <c r="D16" s="12">
        <f>B16*C16</f>
        <v>10000</v>
      </c>
      <c r="E16" s="531">
        <v>4</v>
      </c>
      <c r="F16" s="532">
        <f>E16*B16</f>
        <v>20000</v>
      </c>
      <c r="G16" s="271"/>
    </row>
    <row r="17" spans="1:10" ht="18.399999999999999" hidden="1" outlineLevel="1" x14ac:dyDescent="0.7">
      <c r="A17" s="40" t="s">
        <v>166</v>
      </c>
      <c r="B17" s="12">
        <v>2500</v>
      </c>
      <c r="C17" s="308"/>
      <c r="D17" s="12">
        <f t="shared" ref="D17:D29" si="0">B17*C17</f>
        <v>0</v>
      </c>
      <c r="E17" s="308">
        <f t="shared" ref="E17:E29" si="1">C17</f>
        <v>0</v>
      </c>
      <c r="F17" s="223">
        <f t="shared" ref="F17:F22" si="2">E17*B17</f>
        <v>0</v>
      </c>
      <c r="G17" s="271"/>
    </row>
    <row r="18" spans="1:10" ht="18.399999999999999" hidden="1" outlineLevel="1" x14ac:dyDescent="0.7">
      <c r="C18" s="308"/>
      <c r="D18" s="12">
        <f>B16*C18</f>
        <v>0</v>
      </c>
      <c r="E18" s="308">
        <f t="shared" si="1"/>
        <v>0</v>
      </c>
      <c r="F18" s="223">
        <f>E18*B16</f>
        <v>0</v>
      </c>
      <c r="G18" s="271"/>
    </row>
    <row r="19" spans="1:10" ht="18.399999999999999" hidden="1" outlineLevel="1" x14ac:dyDescent="0.7">
      <c r="A19" s="13"/>
      <c r="B19" s="12"/>
      <c r="C19" s="308"/>
      <c r="D19" s="12">
        <f t="shared" si="0"/>
        <v>0</v>
      </c>
      <c r="E19" s="308">
        <f t="shared" si="1"/>
        <v>0</v>
      </c>
      <c r="F19" s="223">
        <f t="shared" si="2"/>
        <v>0</v>
      </c>
      <c r="G19" s="271"/>
      <c r="J19" s="10" t="s">
        <v>145</v>
      </c>
    </row>
    <row r="20" spans="1:10" ht="18.399999999999999" hidden="1" outlineLevel="1" x14ac:dyDescent="0.7">
      <c r="A20" s="40"/>
      <c r="B20" s="12"/>
      <c r="C20" s="307"/>
      <c r="D20" s="12">
        <f t="shared" si="0"/>
        <v>0</v>
      </c>
      <c r="E20" s="307">
        <f t="shared" si="1"/>
        <v>0</v>
      </c>
      <c r="F20" s="223">
        <f t="shared" si="2"/>
        <v>0</v>
      </c>
      <c r="G20" s="271"/>
    </row>
    <row r="21" spans="1:10" ht="18.399999999999999" hidden="1" outlineLevel="1" x14ac:dyDescent="0.7">
      <c r="A21" s="13"/>
      <c r="B21" s="12"/>
      <c r="C21" s="308"/>
      <c r="D21" s="12">
        <f t="shared" si="0"/>
        <v>0</v>
      </c>
      <c r="E21" s="308">
        <f t="shared" si="1"/>
        <v>0</v>
      </c>
      <c r="F21" s="223">
        <f t="shared" si="2"/>
        <v>0</v>
      </c>
      <c r="G21" s="271"/>
    </row>
    <row r="22" spans="1:10" ht="18.399999999999999" hidden="1" outlineLevel="1" x14ac:dyDescent="0.7">
      <c r="A22" s="13"/>
      <c r="B22" s="12"/>
      <c r="C22" s="308"/>
      <c r="D22" s="12">
        <f t="shared" si="0"/>
        <v>0</v>
      </c>
      <c r="E22" s="308">
        <f t="shared" si="1"/>
        <v>0</v>
      </c>
      <c r="F22" s="223">
        <f t="shared" si="2"/>
        <v>0</v>
      </c>
      <c r="G22" s="271"/>
    </row>
    <row r="23" spans="1:10" ht="18.399999999999999" hidden="1" outlineLevel="1" x14ac:dyDescent="0.7">
      <c r="A23" s="13"/>
      <c r="B23" s="12"/>
      <c r="C23" s="308"/>
      <c r="D23" s="12">
        <f t="shared" si="0"/>
        <v>0</v>
      </c>
      <c r="E23" s="300">
        <f t="shared" si="1"/>
        <v>0</v>
      </c>
      <c r="F23" s="223">
        <f t="shared" ref="F23:F29" si="3">D23</f>
        <v>0</v>
      </c>
      <c r="G23" s="271"/>
    </row>
    <row r="24" spans="1:10" ht="18.399999999999999" hidden="1" outlineLevel="1" x14ac:dyDescent="0.7">
      <c r="A24" s="13"/>
      <c r="B24" s="12"/>
      <c r="C24" s="308"/>
      <c r="D24" s="12">
        <f t="shared" si="0"/>
        <v>0</v>
      </c>
      <c r="E24" s="300">
        <f t="shared" si="1"/>
        <v>0</v>
      </c>
      <c r="F24" s="223">
        <f t="shared" si="3"/>
        <v>0</v>
      </c>
      <c r="G24" s="271"/>
    </row>
    <row r="25" spans="1:10" ht="18.399999999999999" hidden="1" outlineLevel="1" x14ac:dyDescent="0.7">
      <c r="A25" s="13"/>
      <c r="B25" s="12"/>
      <c r="C25" s="308"/>
      <c r="D25" s="12">
        <f t="shared" si="0"/>
        <v>0</v>
      </c>
      <c r="E25" s="300">
        <f t="shared" si="1"/>
        <v>0</v>
      </c>
      <c r="F25" s="223">
        <f t="shared" si="3"/>
        <v>0</v>
      </c>
      <c r="G25" s="271"/>
    </row>
    <row r="26" spans="1:10" ht="18.399999999999999" hidden="1" outlineLevel="1" x14ac:dyDescent="0.7">
      <c r="A26" s="13"/>
      <c r="B26" s="12">
        <v>0</v>
      </c>
      <c r="C26" s="308"/>
      <c r="D26" s="12">
        <f t="shared" si="0"/>
        <v>0</v>
      </c>
      <c r="E26" s="300">
        <f t="shared" si="1"/>
        <v>0</v>
      </c>
      <c r="F26" s="223">
        <f t="shared" si="3"/>
        <v>0</v>
      </c>
      <c r="G26" s="271"/>
    </row>
    <row r="27" spans="1:10" ht="18.399999999999999" hidden="1" outlineLevel="1" x14ac:dyDescent="0.7">
      <c r="A27" s="13"/>
      <c r="B27" s="12">
        <v>0</v>
      </c>
      <c r="C27" s="308"/>
      <c r="D27" s="12">
        <f t="shared" si="0"/>
        <v>0</v>
      </c>
      <c r="E27" s="300">
        <f t="shared" si="1"/>
        <v>0</v>
      </c>
      <c r="F27" s="223">
        <f t="shared" si="3"/>
        <v>0</v>
      </c>
      <c r="G27" s="271"/>
    </row>
    <row r="28" spans="1:10" ht="18.399999999999999" hidden="1" outlineLevel="1" x14ac:dyDescent="0.7">
      <c r="A28" s="13"/>
      <c r="B28" s="12">
        <v>0</v>
      </c>
      <c r="C28" s="308"/>
      <c r="D28" s="12">
        <f t="shared" si="0"/>
        <v>0</v>
      </c>
      <c r="E28" s="300">
        <f t="shared" si="1"/>
        <v>0</v>
      </c>
      <c r="F28" s="223">
        <f t="shared" si="3"/>
        <v>0</v>
      </c>
      <c r="G28" s="271"/>
    </row>
    <row r="29" spans="1:10" ht="18.399999999999999" hidden="1" outlineLevel="1" x14ac:dyDescent="0.7">
      <c r="A29" s="13"/>
      <c r="B29" s="12">
        <v>0</v>
      </c>
      <c r="C29" s="308"/>
      <c r="D29" s="12">
        <f t="shared" si="0"/>
        <v>0</v>
      </c>
      <c r="E29" s="300">
        <f t="shared" si="1"/>
        <v>0</v>
      </c>
      <c r="F29" s="223">
        <f t="shared" si="3"/>
        <v>0</v>
      </c>
      <c r="G29" s="271"/>
    </row>
    <row r="30" spans="1:10" collapsed="1" x14ac:dyDescent="0.65">
      <c r="G30" s="271"/>
    </row>
    <row r="31" spans="1:10" ht="63.75" customHeight="1" thickBot="1" x14ac:dyDescent="0.75">
      <c r="A31" s="21" t="s">
        <v>127</v>
      </c>
      <c r="B31" s="20" t="s">
        <v>29</v>
      </c>
      <c r="C31" s="306" t="s">
        <v>152</v>
      </c>
      <c r="D31" s="106" t="s">
        <v>153</v>
      </c>
      <c r="E31" s="348" t="s">
        <v>151</v>
      </c>
    </row>
    <row r="32" spans="1:10" ht="18.75" thickBot="1" x14ac:dyDescent="0.75">
      <c r="A32" s="57">
        <f>SUM(D33:D46)</f>
        <v>192000</v>
      </c>
      <c r="B32" s="25" t="s">
        <v>4</v>
      </c>
      <c r="C32" s="302" t="s">
        <v>5</v>
      </c>
      <c r="D32" s="107">
        <f>SUM(D33:D48)</f>
        <v>192000</v>
      </c>
      <c r="E32" s="349">
        <f>SUM(F33:F46)</f>
        <v>169000</v>
      </c>
      <c r="F32" s="556" t="s">
        <v>54</v>
      </c>
      <c r="G32" s="557"/>
      <c r="H32" s="557"/>
    </row>
    <row r="33" spans="1:8" ht="18.399999999999999" x14ac:dyDescent="0.7">
      <c r="A33" s="15" t="s">
        <v>35</v>
      </c>
      <c r="B33" s="14">
        <v>480</v>
      </c>
      <c r="C33" s="309">
        <v>30</v>
      </c>
      <c r="D33" s="14">
        <f t="shared" ref="D33:D43" si="4">B33*C33</f>
        <v>14400</v>
      </c>
      <c r="E33" s="309">
        <v>30</v>
      </c>
      <c r="F33" s="284">
        <f t="shared" ref="F33:F43" si="5">E33*B33</f>
        <v>14400</v>
      </c>
      <c r="G33" s="272"/>
    </row>
    <row r="34" spans="1:8" ht="18.399999999999999" x14ac:dyDescent="0.7">
      <c r="A34" s="13" t="s">
        <v>36</v>
      </c>
      <c r="B34" s="12">
        <v>2500</v>
      </c>
      <c r="C34" s="308">
        <v>25</v>
      </c>
      <c r="D34" s="12">
        <f t="shared" si="4"/>
        <v>62500</v>
      </c>
      <c r="E34" s="500">
        <f>C34+2</f>
        <v>27</v>
      </c>
      <c r="F34" s="284">
        <f t="shared" si="5"/>
        <v>67500</v>
      </c>
      <c r="G34" s="271"/>
    </row>
    <row r="35" spans="1:8" ht="18.399999999999999" x14ac:dyDescent="0.7">
      <c r="A35" s="13" t="s">
        <v>353</v>
      </c>
      <c r="B35" s="12">
        <v>6000</v>
      </c>
      <c r="C35" s="308">
        <v>6</v>
      </c>
      <c r="D35" s="12">
        <f t="shared" si="4"/>
        <v>36000</v>
      </c>
      <c r="E35" s="531">
        <v>4</v>
      </c>
      <c r="F35" s="532">
        <f>E35*B35</f>
        <v>24000</v>
      </c>
      <c r="G35" s="271"/>
    </row>
    <row r="36" spans="1:8" ht="18.399999999999999" x14ac:dyDescent="0.7">
      <c r="A36" s="13" t="s">
        <v>120</v>
      </c>
      <c r="B36" s="12">
        <v>4000</v>
      </c>
      <c r="C36" s="308">
        <v>4</v>
      </c>
      <c r="D36" s="12">
        <f t="shared" si="4"/>
        <v>16000</v>
      </c>
      <c r="E36" s="530"/>
      <c r="F36" s="284">
        <f t="shared" si="5"/>
        <v>0</v>
      </c>
      <c r="G36" s="271"/>
    </row>
    <row r="37" spans="1:8" ht="18.399999999999999" x14ac:dyDescent="0.7">
      <c r="A37" s="13" t="s">
        <v>38</v>
      </c>
      <c r="B37" s="12">
        <v>800</v>
      </c>
      <c r="C37" s="307">
        <v>15</v>
      </c>
      <c r="D37" s="12">
        <f t="shared" si="4"/>
        <v>12000</v>
      </c>
      <c r="E37" s="307">
        <f t="shared" ref="E37:E43" si="6">C37</f>
        <v>15</v>
      </c>
      <c r="F37" s="284">
        <f t="shared" si="5"/>
        <v>12000</v>
      </c>
      <c r="G37" s="271"/>
    </row>
    <row r="38" spans="1:8" ht="18.399999999999999" x14ac:dyDescent="0.7">
      <c r="A38" s="13" t="s">
        <v>39</v>
      </c>
      <c r="B38" s="12">
        <v>600</v>
      </c>
      <c r="C38" s="308">
        <v>20</v>
      </c>
      <c r="D38" s="12">
        <f t="shared" si="4"/>
        <v>12000</v>
      </c>
      <c r="E38" s="308">
        <f t="shared" si="6"/>
        <v>20</v>
      </c>
      <c r="F38" s="284">
        <f t="shared" si="5"/>
        <v>12000</v>
      </c>
      <c r="G38" s="271"/>
    </row>
    <row r="39" spans="1:8" ht="18.399999999999999" x14ac:dyDescent="0.7">
      <c r="A39" s="13" t="s">
        <v>124</v>
      </c>
      <c r="B39" s="12">
        <v>18000</v>
      </c>
      <c r="C39" s="308">
        <v>1</v>
      </c>
      <c r="D39" s="12">
        <f t="shared" si="4"/>
        <v>18000</v>
      </c>
      <c r="E39" s="308">
        <f t="shared" si="6"/>
        <v>1</v>
      </c>
      <c r="F39" s="284">
        <f t="shared" si="5"/>
        <v>18000</v>
      </c>
      <c r="G39" s="271"/>
    </row>
    <row r="40" spans="1:8" ht="18.399999999999999" x14ac:dyDescent="0.7">
      <c r="A40" s="13" t="s">
        <v>103</v>
      </c>
      <c r="B40" s="12">
        <v>1800</v>
      </c>
      <c r="C40" s="307">
        <v>2</v>
      </c>
      <c r="D40" s="12">
        <f t="shared" si="4"/>
        <v>3600</v>
      </c>
      <c r="E40" s="307">
        <f t="shared" si="6"/>
        <v>2</v>
      </c>
      <c r="F40" s="284">
        <f t="shared" si="5"/>
        <v>3600</v>
      </c>
      <c r="G40" s="271"/>
    </row>
    <row r="41" spans="1:8" ht="18.399999999999999" x14ac:dyDescent="0.7">
      <c r="A41" s="13" t="s">
        <v>104</v>
      </c>
      <c r="B41" s="12">
        <v>2300</v>
      </c>
      <c r="C41" s="308">
        <v>5</v>
      </c>
      <c r="D41" s="12">
        <f t="shared" si="4"/>
        <v>11500</v>
      </c>
      <c r="E41" s="308">
        <f t="shared" si="6"/>
        <v>5</v>
      </c>
      <c r="F41" s="284">
        <f t="shared" si="5"/>
        <v>11500</v>
      </c>
      <c r="G41" s="271"/>
    </row>
    <row r="42" spans="1:8" ht="18.399999999999999" x14ac:dyDescent="0.7">
      <c r="A42" s="13" t="s">
        <v>244</v>
      </c>
      <c r="B42" s="12">
        <v>8000</v>
      </c>
      <c r="C42" s="426">
        <v>0</v>
      </c>
      <c r="D42" s="12">
        <f t="shared" si="4"/>
        <v>0</v>
      </c>
      <c r="E42" s="308">
        <f t="shared" si="6"/>
        <v>0</v>
      </c>
      <c r="F42" s="284">
        <f t="shared" si="5"/>
        <v>0</v>
      </c>
      <c r="G42" s="271"/>
    </row>
    <row r="43" spans="1:8" ht="18.399999999999999" x14ac:dyDescent="0.7">
      <c r="A43" s="13" t="s">
        <v>125</v>
      </c>
      <c r="B43" s="12">
        <v>6000</v>
      </c>
      <c r="C43" s="308">
        <v>1</v>
      </c>
      <c r="D43" s="12">
        <f t="shared" si="4"/>
        <v>6000</v>
      </c>
      <c r="E43" s="308">
        <f t="shared" si="6"/>
        <v>1</v>
      </c>
      <c r="F43" s="284">
        <f t="shared" si="5"/>
        <v>6000</v>
      </c>
      <c r="G43" s="271"/>
    </row>
    <row r="44" spans="1:8" ht="18.399999999999999" hidden="1" outlineLevel="1" x14ac:dyDescent="0.7">
      <c r="A44" s="13"/>
      <c r="B44" s="12"/>
      <c r="C44" s="308"/>
      <c r="D44" s="12"/>
      <c r="F44" s="223">
        <f>D44</f>
        <v>0</v>
      </c>
      <c r="G44" s="271"/>
      <c r="H44" s="284">
        <f>E44*B44</f>
        <v>0</v>
      </c>
    </row>
    <row r="45" spans="1:8" ht="18.399999999999999" hidden="1" outlineLevel="1" x14ac:dyDescent="0.7">
      <c r="A45" s="13"/>
      <c r="B45" s="12"/>
      <c r="C45" s="308"/>
      <c r="D45" s="12"/>
      <c r="F45" s="223">
        <f>D45</f>
        <v>0</v>
      </c>
      <c r="G45" s="271"/>
      <c r="H45" s="284">
        <f>E45*B45</f>
        <v>0</v>
      </c>
    </row>
    <row r="46" spans="1:8" ht="18.399999999999999" hidden="1" outlineLevel="1" x14ac:dyDescent="0.7">
      <c r="A46" s="13"/>
      <c r="B46" s="12"/>
      <c r="C46" s="308"/>
      <c r="D46" s="12"/>
      <c r="F46" s="223">
        <f>D46</f>
        <v>0</v>
      </c>
      <c r="G46" s="271"/>
      <c r="H46" s="284">
        <f>E46*B46</f>
        <v>0</v>
      </c>
    </row>
    <row r="47" spans="1:8" ht="18.399999999999999" hidden="1" outlineLevel="1" x14ac:dyDescent="0.7">
      <c r="A47" s="13"/>
      <c r="B47" s="12"/>
      <c r="C47" s="308"/>
      <c r="D47" s="12"/>
      <c r="F47" s="223"/>
      <c r="G47" s="271"/>
      <c r="H47" s="284">
        <f>E47*B47</f>
        <v>0</v>
      </c>
    </row>
    <row r="48" spans="1:8" ht="63.75" customHeight="1" collapsed="1" thickBot="1" x14ac:dyDescent="0.75">
      <c r="A48" s="21" t="s">
        <v>128</v>
      </c>
      <c r="B48" s="20" t="s">
        <v>29</v>
      </c>
      <c r="C48" s="306" t="s">
        <v>152</v>
      </c>
      <c r="D48" s="106" t="s">
        <v>153</v>
      </c>
      <c r="E48" s="348" t="s">
        <v>151</v>
      </c>
      <c r="G48" s="271"/>
    </row>
    <row r="49" spans="1:15" ht="18.75" thickBot="1" x14ac:dyDescent="0.75">
      <c r="A49" s="57">
        <f>SUM(D50:D59)</f>
        <v>128150</v>
      </c>
      <c r="B49" s="25" t="s">
        <v>4</v>
      </c>
      <c r="C49" s="302" t="s">
        <v>5</v>
      </c>
      <c r="D49" s="107">
        <f>SUM(D50:D59)</f>
        <v>128150</v>
      </c>
      <c r="E49" s="349">
        <f>SUM(F50:F59)</f>
        <v>125450</v>
      </c>
      <c r="F49" s="556" t="s">
        <v>54</v>
      </c>
      <c r="G49" s="557"/>
      <c r="H49" s="557"/>
    </row>
    <row r="50" spans="1:15" ht="18.399999999999999" x14ac:dyDescent="0.45">
      <c r="A50" s="49" t="s">
        <v>105</v>
      </c>
      <c r="B50" s="50">
        <v>600</v>
      </c>
      <c r="C50" s="310">
        <v>100</v>
      </c>
      <c r="D50" s="50">
        <f t="shared" ref="D50:D57" si="7">B50*C50</f>
        <v>60000</v>
      </c>
      <c r="E50" s="310">
        <f>C50</f>
        <v>100</v>
      </c>
      <c r="F50" s="284">
        <f t="shared" ref="F50:F59" si="8">E50*B50</f>
        <v>60000</v>
      </c>
      <c r="G50" s="272"/>
    </row>
    <row r="51" spans="1:15" ht="18.399999999999999" x14ac:dyDescent="0.45">
      <c r="A51" s="47" t="s">
        <v>106</v>
      </c>
      <c r="B51" s="45">
        <v>400</v>
      </c>
      <c r="C51" s="311">
        <v>60</v>
      </c>
      <c r="D51" s="45">
        <f>B51*C51</f>
        <v>24000</v>
      </c>
      <c r="E51" s="311">
        <f t="shared" ref="E51:E59" si="9">C51</f>
        <v>60</v>
      </c>
      <c r="F51" s="284">
        <f t="shared" si="8"/>
        <v>24000</v>
      </c>
      <c r="G51" s="273"/>
    </row>
    <row r="52" spans="1:15" ht="18.399999999999999" x14ac:dyDescent="0.45">
      <c r="A52" s="47" t="s">
        <v>136</v>
      </c>
      <c r="B52" s="45">
        <v>900</v>
      </c>
      <c r="C52" s="311">
        <v>6</v>
      </c>
      <c r="D52" s="45">
        <f t="shared" si="7"/>
        <v>5400</v>
      </c>
      <c r="E52" s="432">
        <v>3</v>
      </c>
      <c r="F52" s="284">
        <f t="shared" si="8"/>
        <v>2700</v>
      </c>
      <c r="G52" s="273"/>
    </row>
    <row r="53" spans="1:15" ht="18.399999999999999" x14ac:dyDescent="0.45">
      <c r="A53" s="47" t="s">
        <v>107</v>
      </c>
      <c r="B53" s="45">
        <v>300</v>
      </c>
      <c r="C53" s="311">
        <v>5</v>
      </c>
      <c r="D53" s="45">
        <f t="shared" si="7"/>
        <v>1500</v>
      </c>
      <c r="E53" s="311">
        <f t="shared" si="9"/>
        <v>5</v>
      </c>
      <c r="F53" s="284">
        <f t="shared" si="8"/>
        <v>1500</v>
      </c>
      <c r="G53" s="273"/>
    </row>
    <row r="54" spans="1:15" ht="18.399999999999999" x14ac:dyDescent="0.45">
      <c r="A54" s="47" t="s">
        <v>42</v>
      </c>
      <c r="B54" s="45">
        <v>100</v>
      </c>
      <c r="C54" s="312">
        <v>30</v>
      </c>
      <c r="D54" s="45">
        <f t="shared" si="7"/>
        <v>3000</v>
      </c>
      <c r="E54" s="312">
        <f t="shared" si="9"/>
        <v>30</v>
      </c>
      <c r="F54" s="284">
        <f t="shared" si="8"/>
        <v>3000</v>
      </c>
      <c r="G54" s="273"/>
    </row>
    <row r="55" spans="1:15" ht="18.399999999999999" x14ac:dyDescent="0.45">
      <c r="A55" s="47" t="s">
        <v>245</v>
      </c>
      <c r="B55" s="45">
        <v>450</v>
      </c>
      <c r="C55" s="312">
        <v>5</v>
      </c>
      <c r="D55" s="45">
        <f>B55*C55</f>
        <v>2250</v>
      </c>
      <c r="E55" s="312">
        <f t="shared" si="9"/>
        <v>5</v>
      </c>
      <c r="F55" s="284">
        <f t="shared" si="8"/>
        <v>2250</v>
      </c>
      <c r="G55" s="273"/>
    </row>
    <row r="56" spans="1:15" ht="18.75" thickBot="1" x14ac:dyDescent="0.5">
      <c r="A56" s="47" t="s">
        <v>72</v>
      </c>
      <c r="B56" s="45">
        <v>16000</v>
      </c>
      <c r="C56" s="411">
        <v>1</v>
      </c>
      <c r="D56" s="45">
        <f t="shared" si="7"/>
        <v>16000</v>
      </c>
      <c r="E56" s="312">
        <f t="shared" si="9"/>
        <v>1</v>
      </c>
      <c r="F56" s="284">
        <f t="shared" si="8"/>
        <v>16000</v>
      </c>
      <c r="G56" s="273"/>
    </row>
    <row r="57" spans="1:15" ht="18.399999999999999" x14ac:dyDescent="0.45">
      <c r="A57" s="47" t="s">
        <v>108</v>
      </c>
      <c r="B57" s="45">
        <v>5000</v>
      </c>
      <c r="C57" s="411">
        <v>1</v>
      </c>
      <c r="D57" s="45">
        <f t="shared" si="7"/>
        <v>5000</v>
      </c>
      <c r="E57" s="312">
        <f t="shared" si="9"/>
        <v>1</v>
      </c>
      <c r="F57" s="284">
        <f t="shared" si="8"/>
        <v>5000</v>
      </c>
      <c r="G57" s="273"/>
      <c r="J57" s="95" t="s">
        <v>193</v>
      </c>
      <c r="K57" s="27" t="s">
        <v>47</v>
      </c>
      <c r="L57" s="28" t="s">
        <v>48</v>
      </c>
      <c r="M57" s="28" t="s">
        <v>49</v>
      </c>
      <c r="N57" s="29" t="s">
        <v>50</v>
      </c>
      <c r="O57" s="30">
        <v>2000</v>
      </c>
    </row>
    <row r="58" spans="1:15" ht="18.75" thickBot="1" x14ac:dyDescent="0.5">
      <c r="A58" s="47" t="s">
        <v>323</v>
      </c>
      <c r="B58" s="433">
        <v>400</v>
      </c>
      <c r="C58" s="311">
        <v>15</v>
      </c>
      <c r="D58" s="45">
        <f>B58*C58</f>
        <v>6000</v>
      </c>
      <c r="E58" s="311">
        <f t="shared" si="9"/>
        <v>15</v>
      </c>
      <c r="F58" s="284">
        <f t="shared" si="8"/>
        <v>6000</v>
      </c>
      <c r="G58" s="273"/>
      <c r="J58" s="36">
        <f>Díj!C52</f>
        <v>16</v>
      </c>
      <c r="K58" s="32">
        <v>1.5</v>
      </c>
      <c r="L58" s="33">
        <f>J58*K58*10</f>
        <v>240</v>
      </c>
      <c r="M58" s="34">
        <f>L58*1.6</f>
        <v>384</v>
      </c>
      <c r="N58" s="37">
        <f>M58/25</f>
        <v>15.36</v>
      </c>
      <c r="O58" s="35">
        <f>N58*O57</f>
        <v>30720</v>
      </c>
    </row>
    <row r="59" spans="1:15" ht="18.399999999999999" x14ac:dyDescent="0.45">
      <c r="A59" s="13" t="s">
        <v>221</v>
      </c>
      <c r="B59" s="12">
        <v>5000</v>
      </c>
      <c r="C59" s="411">
        <v>1</v>
      </c>
      <c r="D59" s="45">
        <f>B59*C59</f>
        <v>5000</v>
      </c>
      <c r="E59" s="312">
        <f t="shared" si="9"/>
        <v>1</v>
      </c>
      <c r="F59" s="284">
        <f t="shared" si="8"/>
        <v>5000</v>
      </c>
      <c r="G59" s="273"/>
    </row>
    <row r="60" spans="1:15" ht="18.399999999999999" hidden="1" outlineLevel="1" x14ac:dyDescent="0.7">
      <c r="A60" s="13"/>
      <c r="B60" s="12"/>
      <c r="C60" s="307"/>
      <c r="D60" s="45">
        <f>B60*C60</f>
        <v>0</v>
      </c>
      <c r="E60" s="350"/>
      <c r="F60" s="224">
        <f>D60</f>
        <v>0</v>
      </c>
      <c r="G60" s="273"/>
      <c r="H60" s="284">
        <f t="shared" ref="H60:H68" si="10">E60*B60</f>
        <v>0</v>
      </c>
    </row>
    <row r="61" spans="1:15" ht="18.399999999999999" hidden="1" outlineLevel="1" x14ac:dyDescent="0.7">
      <c r="A61" s="13"/>
      <c r="B61" s="12"/>
      <c r="C61" s="307"/>
      <c r="D61" s="12">
        <f>B58*C61</f>
        <v>0</v>
      </c>
      <c r="F61" s="223">
        <f t="shared" ref="F61:F68" si="11">D61</f>
        <v>0</v>
      </c>
      <c r="G61" s="273"/>
      <c r="H61" s="284">
        <f t="shared" si="10"/>
        <v>0</v>
      </c>
    </row>
    <row r="62" spans="1:15" ht="18.399999999999999" hidden="1" outlineLevel="1" x14ac:dyDescent="0.7">
      <c r="A62" s="13"/>
      <c r="B62" s="12"/>
      <c r="C62" s="308"/>
      <c r="D62" s="12">
        <f>B60*C62</f>
        <v>0</v>
      </c>
      <c r="F62" s="223">
        <f t="shared" si="11"/>
        <v>0</v>
      </c>
      <c r="G62" s="271"/>
      <c r="H62" s="284">
        <f t="shared" si="10"/>
        <v>0</v>
      </c>
    </row>
    <row r="63" spans="1:15" ht="18.399999999999999" hidden="1" outlineLevel="1" x14ac:dyDescent="0.7">
      <c r="A63" s="13"/>
      <c r="B63" s="12"/>
      <c r="C63" s="307"/>
      <c r="D63" s="12">
        <f t="shared" ref="D63:D68" si="12">B63*C63</f>
        <v>0</v>
      </c>
      <c r="F63" s="223">
        <f t="shared" si="11"/>
        <v>0</v>
      </c>
      <c r="G63" s="271"/>
      <c r="H63" s="284">
        <f t="shared" si="10"/>
        <v>0</v>
      </c>
    </row>
    <row r="64" spans="1:15" ht="18.399999999999999" hidden="1" outlineLevel="1" x14ac:dyDescent="0.7">
      <c r="A64" s="13"/>
      <c r="B64" s="12"/>
      <c r="C64" s="308"/>
      <c r="D64" s="12">
        <f t="shared" si="12"/>
        <v>0</v>
      </c>
      <c r="F64" s="223">
        <f t="shared" si="11"/>
        <v>0</v>
      </c>
      <c r="G64" s="271"/>
      <c r="H64" s="284">
        <f t="shared" si="10"/>
        <v>0</v>
      </c>
    </row>
    <row r="65" spans="1:15" ht="18.399999999999999" hidden="1" outlineLevel="1" x14ac:dyDescent="0.7">
      <c r="A65" s="13"/>
      <c r="B65" s="12"/>
      <c r="C65" s="307"/>
      <c r="D65" s="12">
        <f t="shared" si="12"/>
        <v>0</v>
      </c>
      <c r="F65" s="223">
        <f t="shared" si="11"/>
        <v>0</v>
      </c>
      <c r="G65" s="271"/>
      <c r="H65" s="284">
        <f t="shared" si="10"/>
        <v>0</v>
      </c>
    </row>
    <row r="66" spans="1:15" ht="18.399999999999999" hidden="1" outlineLevel="1" x14ac:dyDescent="0.7">
      <c r="A66" s="13"/>
      <c r="B66" s="12"/>
      <c r="C66" s="304"/>
      <c r="D66" s="12">
        <f t="shared" si="12"/>
        <v>0</v>
      </c>
      <c r="F66" s="223">
        <f t="shared" si="11"/>
        <v>0</v>
      </c>
      <c r="G66" s="271"/>
      <c r="H66" s="284">
        <f t="shared" si="10"/>
        <v>0</v>
      </c>
    </row>
    <row r="67" spans="1:15" ht="18.399999999999999" hidden="1" outlineLevel="1" x14ac:dyDescent="0.7">
      <c r="A67" s="58"/>
      <c r="B67" s="12"/>
      <c r="C67" s="304"/>
      <c r="D67" s="12">
        <f t="shared" si="12"/>
        <v>0</v>
      </c>
      <c r="F67" s="223">
        <f t="shared" si="11"/>
        <v>0</v>
      </c>
      <c r="G67" s="271"/>
      <c r="H67" s="284">
        <f t="shared" si="10"/>
        <v>0</v>
      </c>
    </row>
    <row r="68" spans="1:15" ht="18.399999999999999" hidden="1" outlineLevel="1" x14ac:dyDescent="0.7">
      <c r="A68" s="13"/>
      <c r="B68" s="12"/>
      <c r="C68" s="304"/>
      <c r="D68" s="12">
        <f t="shared" si="12"/>
        <v>0</v>
      </c>
      <c r="F68" s="223">
        <f t="shared" si="11"/>
        <v>0</v>
      </c>
      <c r="G68" s="271"/>
      <c r="H68" s="284">
        <f t="shared" si="10"/>
        <v>0</v>
      </c>
    </row>
    <row r="69" spans="1:15" ht="63.75" customHeight="1" collapsed="1" thickBot="1" x14ac:dyDescent="0.75">
      <c r="A69" s="21" t="s">
        <v>9</v>
      </c>
      <c r="B69" s="20" t="s">
        <v>29</v>
      </c>
      <c r="C69" s="306" t="s">
        <v>152</v>
      </c>
      <c r="D69" s="106" t="s">
        <v>153</v>
      </c>
      <c r="E69" s="348" t="s">
        <v>151</v>
      </c>
      <c r="G69" s="271"/>
      <c r="J69" s="218"/>
    </row>
    <row r="70" spans="1:15" ht="21.6" customHeight="1" thickBot="1" x14ac:dyDescent="0.75">
      <c r="A70" s="57">
        <f>SUM(D71:D78)</f>
        <v>335000</v>
      </c>
      <c r="B70" s="25" t="s">
        <v>4</v>
      </c>
      <c r="C70" s="302" t="s">
        <v>5</v>
      </c>
      <c r="D70" s="107">
        <f>SUM(D71:D82)</f>
        <v>335000</v>
      </c>
      <c r="E70" s="349">
        <f>SUM(F71:F85)</f>
        <v>515500</v>
      </c>
      <c r="F70" s="556" t="s">
        <v>54</v>
      </c>
      <c r="G70" s="557"/>
      <c r="H70" s="557"/>
      <c r="J70" s="95" t="str">
        <f>A73</f>
        <v>aljzat kiegyenlítés</v>
      </c>
      <c r="K70" s="27" t="s">
        <v>47</v>
      </c>
      <c r="L70" s="28" t="s">
        <v>48</v>
      </c>
      <c r="M70" s="28" t="s">
        <v>49</v>
      </c>
      <c r="N70" s="29" t="s">
        <v>50</v>
      </c>
      <c r="O70" s="30">
        <v>3300</v>
      </c>
    </row>
    <row r="71" spans="1:15" ht="18.75" thickBot="1" x14ac:dyDescent="0.5">
      <c r="A71" s="49" t="s">
        <v>324</v>
      </c>
      <c r="B71" s="50">
        <v>3000</v>
      </c>
      <c r="C71" s="434">
        <v>6</v>
      </c>
      <c r="D71" s="45">
        <f t="shared" ref="D71:D78" si="13">B71*C71</f>
        <v>18000</v>
      </c>
      <c r="E71" s="443">
        <v>12</v>
      </c>
      <c r="F71" s="442">
        <f>E71*B71</f>
        <v>36000</v>
      </c>
      <c r="G71" s="272"/>
      <c r="J71" s="36">
        <f>Díj!C53</f>
        <v>9.8000000000000007</v>
      </c>
      <c r="K71" s="32">
        <v>0.7</v>
      </c>
      <c r="L71" s="33">
        <f>J71*K71*10</f>
        <v>68.600000000000009</v>
      </c>
      <c r="M71" s="34">
        <f>L71*1.6</f>
        <v>109.76000000000002</v>
      </c>
      <c r="N71" s="361">
        <f>M71/25</f>
        <v>4.3904000000000005</v>
      </c>
      <c r="O71" s="35">
        <f>N71*O70</f>
        <v>14488.320000000002</v>
      </c>
    </row>
    <row r="72" spans="1:15" ht="18.75" thickBot="1" x14ac:dyDescent="0.6">
      <c r="A72" s="468" t="s">
        <v>334</v>
      </c>
      <c r="B72" s="50">
        <v>3000</v>
      </c>
      <c r="C72" s="313"/>
      <c r="D72" s="45">
        <f t="shared" si="13"/>
        <v>0</v>
      </c>
      <c r="E72" s="469">
        <v>15</v>
      </c>
      <c r="F72" s="470">
        <f>E72*B72</f>
        <v>45000</v>
      </c>
      <c r="G72" s="273"/>
      <c r="J72" s="191"/>
      <c r="K72" s="191"/>
      <c r="L72" s="191"/>
    </row>
    <row r="73" spans="1:15" ht="18.399999999999999" x14ac:dyDescent="0.45">
      <c r="A73" s="47" t="s">
        <v>163</v>
      </c>
      <c r="B73" s="50">
        <v>4000</v>
      </c>
      <c r="C73" s="313"/>
      <c r="D73" s="45">
        <f t="shared" si="13"/>
        <v>0</v>
      </c>
      <c r="E73" s="314">
        <f t="shared" ref="E73:E75" si="14">C73</f>
        <v>0</v>
      </c>
      <c r="F73" s="223"/>
      <c r="G73" s="273"/>
      <c r="H73" s="284">
        <f t="shared" ref="H73" si="15">E73*B73</f>
        <v>0</v>
      </c>
      <c r="J73" s="95" t="str">
        <f>A74</f>
        <v>aljzat betonozás</v>
      </c>
      <c r="K73" s="27" t="s">
        <v>47</v>
      </c>
      <c r="L73" s="28" t="s">
        <v>48</v>
      </c>
      <c r="M73" s="28" t="s">
        <v>49</v>
      </c>
      <c r="N73" s="29" t="s">
        <v>50</v>
      </c>
      <c r="O73" s="30">
        <v>1300</v>
      </c>
    </row>
    <row r="74" spans="1:15" ht="18.75" thickBot="1" x14ac:dyDescent="0.5">
      <c r="A74" s="47" t="s">
        <v>172</v>
      </c>
      <c r="B74" s="45">
        <v>1300</v>
      </c>
      <c r="C74" s="434">
        <v>15</v>
      </c>
      <c r="D74" s="45">
        <f t="shared" si="13"/>
        <v>19500</v>
      </c>
      <c r="E74" s="457">
        <f>N74</f>
        <v>40</v>
      </c>
      <c r="F74" s="462">
        <f t="shared" ref="F74:F80" si="16">E74*B74</f>
        <v>52000</v>
      </c>
      <c r="G74" s="273"/>
      <c r="J74" s="36">
        <v>10</v>
      </c>
      <c r="K74" s="32">
        <v>5</v>
      </c>
      <c r="L74" s="33">
        <f>J74*K74*10</f>
        <v>500</v>
      </c>
      <c r="M74" s="34">
        <f>L74*1.6</f>
        <v>800</v>
      </c>
      <c r="N74" s="37">
        <f>M74/20</f>
        <v>40</v>
      </c>
      <c r="O74" s="35">
        <f>N74*O73</f>
        <v>52000</v>
      </c>
    </row>
    <row r="75" spans="1:15" ht="18.75" thickBot="1" x14ac:dyDescent="0.5">
      <c r="A75" s="47" t="s">
        <v>341</v>
      </c>
      <c r="B75" s="45">
        <v>3000</v>
      </c>
      <c r="C75" s="434">
        <v>15</v>
      </c>
      <c r="D75" s="45">
        <f t="shared" si="13"/>
        <v>45000</v>
      </c>
      <c r="E75" s="487">
        <f t="shared" si="14"/>
        <v>15</v>
      </c>
      <c r="F75" s="483">
        <f t="shared" si="16"/>
        <v>45000</v>
      </c>
      <c r="G75" s="273"/>
    </row>
    <row r="76" spans="1:15" ht="45" x14ac:dyDescent="0.45">
      <c r="A76" s="47" t="s">
        <v>222</v>
      </c>
      <c r="B76" s="45">
        <v>5000</v>
      </c>
      <c r="C76" s="435">
        <f>Díj!C58</f>
        <v>9</v>
      </c>
      <c r="D76" s="45">
        <f t="shared" si="13"/>
        <v>45000</v>
      </c>
      <c r="E76" s="445">
        <f>C76</f>
        <v>9</v>
      </c>
      <c r="F76" s="442">
        <f t="shared" si="16"/>
        <v>45000</v>
      </c>
      <c r="G76" s="273"/>
      <c r="J76" s="95" t="s">
        <v>178</v>
      </c>
      <c r="K76" s="27" t="s">
        <v>47</v>
      </c>
      <c r="L76" s="28" t="s">
        <v>48</v>
      </c>
      <c r="M76" s="28" t="s">
        <v>49</v>
      </c>
      <c r="N76" s="29" t="s">
        <v>50</v>
      </c>
      <c r="O76" s="30">
        <v>2000</v>
      </c>
    </row>
    <row r="77" spans="1:15" ht="30.4" thickBot="1" x14ac:dyDescent="0.75">
      <c r="A77" s="47" t="s">
        <v>329</v>
      </c>
      <c r="B77" s="45">
        <v>2500</v>
      </c>
      <c r="C77" s="308">
        <v>3</v>
      </c>
      <c r="D77" s="45">
        <f t="shared" si="13"/>
        <v>7500</v>
      </c>
      <c r="E77" s="461">
        <v>3</v>
      </c>
      <c r="F77" s="462">
        <f t="shared" si="16"/>
        <v>7500</v>
      </c>
      <c r="G77" s="273"/>
      <c r="J77" s="36">
        <f>Díj!C52</f>
        <v>16</v>
      </c>
      <c r="K77" s="32">
        <v>1</v>
      </c>
      <c r="L77" s="33">
        <f>J77*K77*10</f>
        <v>160</v>
      </c>
      <c r="M77" s="34">
        <f>L77*1.6</f>
        <v>256</v>
      </c>
      <c r="N77" s="37">
        <f>M77/25</f>
        <v>10.24</v>
      </c>
      <c r="O77" s="35">
        <f>N77*O76</f>
        <v>20480</v>
      </c>
    </row>
    <row r="78" spans="1:15" ht="30" x14ac:dyDescent="0.45">
      <c r="A78" s="47" t="s">
        <v>325</v>
      </c>
      <c r="B78" s="45">
        <v>2500</v>
      </c>
      <c r="C78" s="435">
        <v>80</v>
      </c>
      <c r="D78" s="45">
        <f t="shared" si="13"/>
        <v>200000</v>
      </c>
      <c r="E78" s="441">
        <f>C78</f>
        <v>80</v>
      </c>
      <c r="F78" s="442">
        <f t="shared" si="16"/>
        <v>200000</v>
      </c>
      <c r="G78" s="273"/>
      <c r="M78" s="38"/>
      <c r="N78" s="39"/>
    </row>
    <row r="79" spans="1:15" ht="18.399999999999999" x14ac:dyDescent="0.7">
      <c r="A79" s="13" t="s">
        <v>330</v>
      </c>
      <c r="B79" s="12">
        <v>4000</v>
      </c>
      <c r="C79" s="308"/>
      <c r="D79" s="12"/>
      <c r="E79" s="460">
        <v>13</v>
      </c>
      <c r="F79" s="463">
        <f t="shared" si="16"/>
        <v>52000</v>
      </c>
      <c r="G79" s="273"/>
      <c r="K79" s="61"/>
      <c r="M79" s="38"/>
      <c r="N79" s="39"/>
    </row>
    <row r="80" spans="1:15" ht="18.399999999999999" x14ac:dyDescent="0.7">
      <c r="A80" s="485" t="s">
        <v>339</v>
      </c>
      <c r="B80" s="12">
        <v>3000</v>
      </c>
      <c r="C80" s="315"/>
      <c r="D80" s="12"/>
      <c r="E80" s="486">
        <v>11</v>
      </c>
      <c r="F80" s="483">
        <f t="shared" si="16"/>
        <v>33000</v>
      </c>
      <c r="G80" s="271"/>
    </row>
    <row r="81" spans="1:12" ht="18.399999999999999" hidden="1" outlineLevel="1" x14ac:dyDescent="0.7">
      <c r="A81" s="13"/>
      <c r="B81" s="12"/>
      <c r="C81" s="308"/>
      <c r="D81" s="12"/>
      <c r="E81" s="308"/>
      <c r="F81" s="223"/>
      <c r="G81" s="271"/>
      <c r="K81" s="60"/>
    </row>
    <row r="82" spans="1:12" ht="18.399999999999999" hidden="1" outlineLevel="1" x14ac:dyDescent="0.7">
      <c r="A82" s="13"/>
      <c r="B82" s="12"/>
      <c r="C82" s="308"/>
      <c r="D82" s="12"/>
      <c r="E82" s="308"/>
      <c r="F82" s="223"/>
      <c r="G82" s="271"/>
      <c r="K82" s="60"/>
    </row>
    <row r="83" spans="1:12" ht="18.75" hidden="1" outlineLevel="1" thickBot="1" x14ac:dyDescent="0.75">
      <c r="A83" s="13"/>
      <c r="B83" s="12"/>
      <c r="C83" s="316"/>
      <c r="D83" s="12">
        <f>B83*C83</f>
        <v>0</v>
      </c>
      <c r="F83" s="223"/>
      <c r="G83" s="271"/>
      <c r="K83" s="59"/>
    </row>
    <row r="84" spans="1:12" ht="15.6" hidden="1" customHeight="1" outlineLevel="1" x14ac:dyDescent="0.45">
      <c r="A84" s="89"/>
      <c r="B84" s="90"/>
      <c r="C84" s="317"/>
      <c r="D84" s="90"/>
      <c r="E84" s="351"/>
      <c r="F84" s="223"/>
      <c r="G84" s="271"/>
      <c r="I84" s="108"/>
      <c r="J84" s="109"/>
    </row>
    <row r="85" spans="1:12" ht="15.6" hidden="1" customHeight="1" outlineLevel="1" x14ac:dyDescent="0.45">
      <c r="A85" s="47"/>
      <c r="B85" s="45"/>
      <c r="C85" s="318"/>
      <c r="D85" s="96"/>
      <c r="E85" s="352"/>
      <c r="F85" s="223"/>
      <c r="G85" s="271"/>
      <c r="I85" s="108"/>
      <c r="J85" s="109"/>
    </row>
    <row r="86" spans="1:12" ht="63.75" customHeight="1" collapsed="1" thickBot="1" x14ac:dyDescent="0.75">
      <c r="A86" s="21" t="s">
        <v>252</v>
      </c>
      <c r="B86" s="20" t="s">
        <v>29</v>
      </c>
      <c r="C86" s="306" t="s">
        <v>152</v>
      </c>
      <c r="D86" s="106" t="s">
        <v>153</v>
      </c>
      <c r="E86" s="348" t="s">
        <v>151</v>
      </c>
      <c r="J86" s="399" t="s">
        <v>279</v>
      </c>
    </row>
    <row r="87" spans="1:12" ht="18.75" thickBot="1" x14ac:dyDescent="0.75">
      <c r="A87" s="57">
        <f>SUM(D88:D93)</f>
        <v>0</v>
      </c>
      <c r="B87" s="25" t="s">
        <v>4</v>
      </c>
      <c r="C87" s="302" t="s">
        <v>5</v>
      </c>
      <c r="D87" s="107">
        <f>SUM(D88:D95)</f>
        <v>0</v>
      </c>
      <c r="E87" s="349">
        <f>SUM(F88:F92)</f>
        <v>0</v>
      </c>
      <c r="F87" s="556" t="s">
        <v>54</v>
      </c>
      <c r="G87" s="557"/>
      <c r="H87" s="557"/>
      <c r="J87" s="10" t="s">
        <v>277</v>
      </c>
      <c r="K87" s="10" t="s">
        <v>278</v>
      </c>
    </row>
    <row r="88" spans="1:12" s="380" customFormat="1" ht="18.399999999999999" hidden="1" outlineLevel="1" x14ac:dyDescent="0.5">
      <c r="A88" s="373" t="s">
        <v>253</v>
      </c>
      <c r="B88" s="374">
        <f>K93/6</f>
        <v>2816.6666666666665</v>
      </c>
      <c r="C88" s="375"/>
      <c r="D88" s="376">
        <f t="shared" ref="D88:D95" si="17">B88*C88</f>
        <v>0</v>
      </c>
      <c r="E88" s="375">
        <f>C88</f>
        <v>0</v>
      </c>
      <c r="F88" s="377"/>
      <c r="G88" s="378"/>
      <c r="H88" s="379">
        <f t="shared" ref="H88:H95" si="18">E88*B88</f>
        <v>0</v>
      </c>
      <c r="J88" s="380" t="s">
        <v>271</v>
      </c>
      <c r="K88" s="398">
        <f>L88*1.3</f>
        <v>58500</v>
      </c>
      <c r="L88" s="397">
        <v>45000</v>
      </c>
    </row>
    <row r="89" spans="1:12" s="380" customFormat="1" ht="18.399999999999999" hidden="1" outlineLevel="1" x14ac:dyDescent="0.5">
      <c r="A89" s="373" t="s">
        <v>254</v>
      </c>
      <c r="B89" s="374">
        <f>K92/6</f>
        <v>9316.6666666666661</v>
      </c>
      <c r="C89" s="375"/>
      <c r="D89" s="374">
        <f t="shared" si="17"/>
        <v>0</v>
      </c>
      <c r="E89" s="375">
        <f>C89</f>
        <v>0</v>
      </c>
      <c r="F89" s="377"/>
      <c r="G89" s="381"/>
      <c r="H89" s="379">
        <f t="shared" si="18"/>
        <v>0</v>
      </c>
      <c r="J89" s="380" t="s">
        <v>272</v>
      </c>
      <c r="K89" s="398">
        <f t="shared" ref="K89:K95" si="19">L89*1.3</f>
        <v>89700</v>
      </c>
      <c r="L89" s="397">
        <v>69000</v>
      </c>
    </row>
    <row r="90" spans="1:12" s="380" customFormat="1" ht="18.399999999999999" hidden="1" outlineLevel="1" x14ac:dyDescent="0.5">
      <c r="A90" s="373" t="s">
        <v>255</v>
      </c>
      <c r="B90" s="374">
        <v>33000</v>
      </c>
      <c r="C90" s="382"/>
      <c r="D90" s="374">
        <f t="shared" si="17"/>
        <v>0</v>
      </c>
      <c r="E90" s="382"/>
      <c r="F90" s="377"/>
      <c r="G90" s="381"/>
      <c r="H90" s="379">
        <f t="shared" si="18"/>
        <v>0</v>
      </c>
      <c r="J90" s="380" t="s">
        <v>273</v>
      </c>
      <c r="K90" s="398">
        <f t="shared" si="19"/>
        <v>113100</v>
      </c>
      <c r="L90" s="397">
        <v>87000</v>
      </c>
    </row>
    <row r="91" spans="1:12" s="380" customFormat="1" ht="18.399999999999999" hidden="1" outlineLevel="1" x14ac:dyDescent="0.5">
      <c r="A91" s="373" t="s">
        <v>263</v>
      </c>
      <c r="B91" s="376">
        <v>6000</v>
      </c>
      <c r="C91" s="383"/>
      <c r="D91" s="374">
        <f t="shared" si="17"/>
        <v>0</v>
      </c>
      <c r="E91" s="383">
        <f>C91</f>
        <v>0</v>
      </c>
      <c r="F91" s="377"/>
      <c r="G91" s="381"/>
      <c r="H91" s="379">
        <f t="shared" si="18"/>
        <v>0</v>
      </c>
      <c r="J91" s="380" t="s">
        <v>274</v>
      </c>
      <c r="K91" s="398">
        <f t="shared" si="19"/>
        <v>42900</v>
      </c>
      <c r="L91" s="397">
        <v>33000</v>
      </c>
    </row>
    <row r="92" spans="1:12" s="380" customFormat="1" ht="18.399999999999999" hidden="1" outlineLevel="1" x14ac:dyDescent="0.5">
      <c r="A92" s="373" t="s">
        <v>256</v>
      </c>
      <c r="B92" s="376">
        <v>10000</v>
      </c>
      <c r="C92" s="400"/>
      <c r="D92" s="374">
        <f t="shared" si="17"/>
        <v>0</v>
      </c>
      <c r="E92" s="400">
        <f>C92</f>
        <v>0</v>
      </c>
      <c r="F92" s="377"/>
      <c r="G92" s="381"/>
      <c r="H92" s="379">
        <f t="shared" si="18"/>
        <v>0</v>
      </c>
      <c r="J92" s="380" t="s">
        <v>275</v>
      </c>
      <c r="K92" s="398">
        <f t="shared" si="19"/>
        <v>55900</v>
      </c>
      <c r="L92" s="397">
        <v>43000</v>
      </c>
    </row>
    <row r="93" spans="1:12" s="380" customFormat="1" ht="18.399999999999999" hidden="1" outlineLevel="1" x14ac:dyDescent="0.5">
      <c r="A93" s="373" t="s">
        <v>250</v>
      </c>
      <c r="B93" s="376">
        <v>2000</v>
      </c>
      <c r="C93" s="402"/>
      <c r="D93" s="374">
        <f t="shared" si="17"/>
        <v>0</v>
      </c>
      <c r="E93" s="402">
        <f>C93</f>
        <v>0</v>
      </c>
      <c r="F93" s="377"/>
      <c r="G93" s="381"/>
      <c r="H93" s="379">
        <f t="shared" si="18"/>
        <v>0</v>
      </c>
      <c r="J93" s="380" t="s">
        <v>276</v>
      </c>
      <c r="K93" s="398">
        <f t="shared" si="19"/>
        <v>16900</v>
      </c>
      <c r="L93" s="397">
        <v>13000</v>
      </c>
    </row>
    <row r="94" spans="1:12" s="380" customFormat="1" ht="18.399999999999999" hidden="1" outlineLevel="1" x14ac:dyDescent="0.5">
      <c r="A94" s="373" t="s">
        <v>280</v>
      </c>
      <c r="B94" s="376">
        <v>3000</v>
      </c>
      <c r="C94" s="401"/>
      <c r="D94" s="374">
        <f t="shared" si="17"/>
        <v>0</v>
      </c>
      <c r="E94" s="401">
        <f>C94</f>
        <v>0</v>
      </c>
      <c r="F94" s="377"/>
      <c r="G94" s="381"/>
      <c r="H94" s="379">
        <f t="shared" si="18"/>
        <v>0</v>
      </c>
      <c r="J94" s="380" t="s">
        <v>276</v>
      </c>
      <c r="K94" s="398">
        <f t="shared" si="19"/>
        <v>16900</v>
      </c>
      <c r="L94" s="397">
        <v>13000</v>
      </c>
    </row>
    <row r="95" spans="1:12" s="380" customFormat="1" ht="18.399999999999999" hidden="1" outlineLevel="1" x14ac:dyDescent="0.5">
      <c r="A95" s="373" t="s">
        <v>281</v>
      </c>
      <c r="B95" s="376">
        <v>6000</v>
      </c>
      <c r="C95" s="401"/>
      <c r="D95" s="374">
        <f t="shared" si="17"/>
        <v>0</v>
      </c>
      <c r="E95" s="401">
        <f>C95</f>
        <v>0</v>
      </c>
      <c r="F95" s="377"/>
      <c r="G95" s="381"/>
      <c r="H95" s="379">
        <f t="shared" si="18"/>
        <v>0</v>
      </c>
      <c r="J95" s="380" t="s">
        <v>276</v>
      </c>
      <c r="K95" s="398">
        <f t="shared" si="19"/>
        <v>16900</v>
      </c>
      <c r="L95" s="397">
        <v>13000</v>
      </c>
    </row>
    <row r="96" spans="1:12" ht="63.75" customHeight="1" collapsed="1" thickBot="1" x14ac:dyDescent="0.75">
      <c r="A96" s="21" t="s">
        <v>20</v>
      </c>
      <c r="B96" s="20" t="s">
        <v>29</v>
      </c>
      <c r="C96" s="306" t="s">
        <v>152</v>
      </c>
      <c r="D96" s="106" t="s">
        <v>153</v>
      </c>
      <c r="E96" s="348" t="s">
        <v>151</v>
      </c>
      <c r="G96" s="274"/>
      <c r="H96" s="285"/>
    </row>
    <row r="97" spans="1:15" ht="18.75" thickBot="1" x14ac:dyDescent="0.75">
      <c r="A97" s="57">
        <f>SUM(D98:D105)</f>
        <v>171264.8</v>
      </c>
      <c r="B97" s="25" t="s">
        <v>4</v>
      </c>
      <c r="C97" s="302" t="s">
        <v>5</v>
      </c>
      <c r="D97" s="107">
        <f>SUM(D98:D105)</f>
        <v>171264.8</v>
      </c>
      <c r="E97" s="349">
        <f>SUM(F98:F105)</f>
        <v>77900</v>
      </c>
      <c r="F97" s="558" t="s">
        <v>54</v>
      </c>
      <c r="G97" s="559"/>
      <c r="H97" s="559"/>
    </row>
    <row r="98" spans="1:15" ht="18.399999999999999" x14ac:dyDescent="0.7">
      <c r="A98" s="15" t="s">
        <v>109</v>
      </c>
      <c r="B98" s="492">
        <v>7000</v>
      </c>
      <c r="C98" s="319">
        <f>N99</f>
        <v>11.366400000000001</v>
      </c>
      <c r="D98" s="14">
        <f t="shared" ref="D98:D105" si="20">B98*C98</f>
        <v>79564.800000000003</v>
      </c>
      <c r="E98" s="538">
        <f>8+1</f>
        <v>9</v>
      </c>
      <c r="F98" s="506">
        <f>E98*B98</f>
        <v>63000</v>
      </c>
      <c r="G98" s="272"/>
      <c r="J98" s="26" t="s">
        <v>109</v>
      </c>
      <c r="K98" s="27" t="s">
        <v>47</v>
      </c>
      <c r="L98" s="28" t="s">
        <v>48</v>
      </c>
      <c r="M98" s="28" t="s">
        <v>49</v>
      </c>
      <c r="N98" s="29" t="s">
        <v>50</v>
      </c>
      <c r="O98" s="30">
        <v>3000</v>
      </c>
    </row>
    <row r="99" spans="1:15" s="74" customFormat="1" ht="18.75" thickBot="1" x14ac:dyDescent="0.5">
      <c r="A99" s="233" t="s">
        <v>179</v>
      </c>
      <c r="B99" s="234">
        <v>800</v>
      </c>
      <c r="C99" s="320">
        <v>10</v>
      </c>
      <c r="D99" s="235">
        <f t="shared" si="20"/>
        <v>8000</v>
      </c>
      <c r="E99" s="539">
        <v>10</v>
      </c>
      <c r="F99" s="284">
        <f>E99*B99</f>
        <v>8000</v>
      </c>
      <c r="G99" s="271"/>
      <c r="J99" s="282">
        <f>Díj!C88</f>
        <v>22.2</v>
      </c>
      <c r="K99" s="226">
        <v>0.8</v>
      </c>
      <c r="L99" s="141">
        <f>J99*K99*10</f>
        <v>177.60000000000002</v>
      </c>
      <c r="M99" s="142">
        <f>L99*1.6</f>
        <v>284.16000000000003</v>
      </c>
      <c r="N99" s="143">
        <f>M99/25</f>
        <v>11.366400000000001</v>
      </c>
      <c r="O99" s="227">
        <f>N99*O98</f>
        <v>34099.200000000004</v>
      </c>
    </row>
    <row r="100" spans="1:15" ht="18.399999999999999" x14ac:dyDescent="0.7">
      <c r="A100" s="233" t="s">
        <v>187</v>
      </c>
      <c r="B100" s="237">
        <v>2800</v>
      </c>
      <c r="C100" s="321"/>
      <c r="D100" s="238">
        <f t="shared" si="20"/>
        <v>0</v>
      </c>
      <c r="E100" s="321"/>
      <c r="F100" s="223"/>
      <c r="G100" s="271"/>
      <c r="H100" s="284">
        <f t="shared" ref="H100:H105" si="21">E100*B100</f>
        <v>0</v>
      </c>
    </row>
    <row r="101" spans="1:15" ht="18.399999999999999" x14ac:dyDescent="0.7">
      <c r="A101" s="233" t="s">
        <v>186</v>
      </c>
      <c r="B101" s="237">
        <v>3500</v>
      </c>
      <c r="C101" s="321">
        <f>J99</f>
        <v>22.2</v>
      </c>
      <c r="D101" s="238">
        <f t="shared" si="20"/>
        <v>77700</v>
      </c>
      <c r="E101" s="321"/>
      <c r="F101" s="223"/>
      <c r="G101" s="271"/>
      <c r="H101" s="284">
        <f t="shared" si="21"/>
        <v>0</v>
      </c>
    </row>
    <row r="102" spans="1:15" ht="18.399999999999999" x14ac:dyDescent="0.7">
      <c r="A102" s="47" t="s">
        <v>286</v>
      </c>
      <c r="B102" s="12">
        <v>3000</v>
      </c>
      <c r="C102" s="404">
        <v>2</v>
      </c>
      <c r="D102" s="14">
        <f t="shared" si="20"/>
        <v>6000</v>
      </c>
      <c r="E102" s="404">
        <v>10</v>
      </c>
      <c r="F102" s="223"/>
      <c r="G102" s="271"/>
      <c r="H102" s="284">
        <f>C102*B102</f>
        <v>6000</v>
      </c>
    </row>
    <row r="103" spans="1:15" ht="21" customHeight="1" x14ac:dyDescent="0.7">
      <c r="A103" s="47" t="s">
        <v>365</v>
      </c>
      <c r="B103" s="12">
        <v>2300</v>
      </c>
      <c r="C103" s="334"/>
      <c r="D103" s="14">
        <f t="shared" si="20"/>
        <v>0</v>
      </c>
      <c r="E103" s="309">
        <v>3</v>
      </c>
      <c r="F103" s="284">
        <f>E103*B103</f>
        <v>6900</v>
      </c>
      <c r="G103" s="271"/>
      <c r="J103" s="150"/>
    </row>
    <row r="104" spans="1:15" ht="21" hidden="1" customHeight="1" outlineLevel="1" x14ac:dyDescent="0.7">
      <c r="A104" s="47" t="s">
        <v>180</v>
      </c>
      <c r="B104" s="12">
        <v>1102</v>
      </c>
      <c r="C104" s="322"/>
      <c r="D104" s="14">
        <f t="shared" si="20"/>
        <v>0</v>
      </c>
      <c r="E104" s="322">
        <f>C104</f>
        <v>0</v>
      </c>
      <c r="F104" s="223"/>
      <c r="G104" s="271"/>
      <c r="H104" s="284">
        <f t="shared" si="21"/>
        <v>0</v>
      </c>
      <c r="J104" s="150"/>
    </row>
    <row r="105" spans="1:15" ht="18.399999999999999" hidden="1" outlineLevel="1" x14ac:dyDescent="0.7">
      <c r="A105" s="47" t="s">
        <v>180</v>
      </c>
      <c r="B105" s="12">
        <v>1103</v>
      </c>
      <c r="C105" s="322"/>
      <c r="D105" s="14">
        <f t="shared" si="20"/>
        <v>0</v>
      </c>
      <c r="E105" s="322">
        <f>C105</f>
        <v>0</v>
      </c>
      <c r="F105" s="223"/>
      <c r="G105" s="271"/>
      <c r="H105" s="284">
        <f t="shared" si="21"/>
        <v>0</v>
      </c>
    </row>
    <row r="106" spans="1:15" ht="63.75" customHeight="1" collapsed="1" thickBot="1" x14ac:dyDescent="0.75">
      <c r="A106" s="21" t="s">
        <v>21</v>
      </c>
      <c r="B106" s="20" t="s">
        <v>29</v>
      </c>
      <c r="C106" s="306" t="s">
        <v>152</v>
      </c>
      <c r="D106" s="106" t="s">
        <v>153</v>
      </c>
      <c r="E106" s="348" t="s">
        <v>151</v>
      </c>
      <c r="G106" s="271"/>
      <c r="H106" s="284"/>
    </row>
    <row r="107" spans="1:15" ht="18.75" thickBot="1" x14ac:dyDescent="0.75">
      <c r="A107" s="57">
        <f>SUM(D108:D116)</f>
        <v>211005.72200000001</v>
      </c>
      <c r="B107" s="25" t="s">
        <v>4</v>
      </c>
      <c r="C107" s="302" t="s">
        <v>5</v>
      </c>
      <c r="D107" s="107">
        <f>SUM(D108:D116)</f>
        <v>211005.72200000001</v>
      </c>
      <c r="E107" s="353">
        <f>SUM(F108:F116)</f>
        <v>218400</v>
      </c>
      <c r="F107" s="556" t="s">
        <v>54</v>
      </c>
      <c r="G107" s="557"/>
      <c r="H107" s="557"/>
      <c r="J107" s="565"/>
      <c r="K107" s="565"/>
      <c r="L107" s="565"/>
    </row>
    <row r="108" spans="1:15" ht="18.399999999999999" x14ac:dyDescent="0.45">
      <c r="A108" s="47" t="s">
        <v>188</v>
      </c>
      <c r="B108" s="45">
        <v>7000</v>
      </c>
      <c r="C108" s="323">
        <f>N109</f>
        <v>9.2794240000000006</v>
      </c>
      <c r="D108" s="45">
        <f t="shared" ref="D108:D115" si="22">B108*C108</f>
        <v>64955.968000000001</v>
      </c>
      <c r="E108" s="496">
        <v>9</v>
      </c>
      <c r="F108" s="456">
        <f>E108*B108</f>
        <v>63000</v>
      </c>
      <c r="G108" s="272"/>
      <c r="J108" s="26" t="s">
        <v>68</v>
      </c>
      <c r="K108" s="27" t="s">
        <v>47</v>
      </c>
      <c r="L108" s="28" t="s">
        <v>48</v>
      </c>
      <c r="M108" s="28" t="s">
        <v>49</v>
      </c>
      <c r="N108" s="29" t="s">
        <v>50</v>
      </c>
      <c r="O108" s="30">
        <v>3500</v>
      </c>
    </row>
    <row r="109" spans="1:15" ht="30.4" thickBot="1" x14ac:dyDescent="0.5">
      <c r="A109" s="47" t="s">
        <v>189</v>
      </c>
      <c r="B109" s="471">
        <v>6000</v>
      </c>
      <c r="C109" s="323">
        <f>N112</f>
        <v>15.907584</v>
      </c>
      <c r="D109" s="45">
        <f t="shared" si="22"/>
        <v>95445.504000000001</v>
      </c>
      <c r="E109" s="484">
        <v>16</v>
      </c>
      <c r="F109" s="456">
        <f>E109*B109</f>
        <v>96000</v>
      </c>
      <c r="G109" s="273"/>
      <c r="J109" s="31">
        <f>Díj!B116</f>
        <v>207.13</v>
      </c>
      <c r="K109" s="32">
        <v>7.0000000000000007E-2</v>
      </c>
      <c r="L109" s="33">
        <f>J109*K109*10</f>
        <v>144.99100000000001</v>
      </c>
      <c r="M109" s="34">
        <f>L109*1.6</f>
        <v>231.98560000000003</v>
      </c>
      <c r="N109" s="37">
        <f>M109/25</f>
        <v>9.2794240000000006</v>
      </c>
      <c r="O109" s="35">
        <f>N109*O108</f>
        <v>32477.984</v>
      </c>
    </row>
    <row r="110" spans="1:15" ht="18.75" thickBot="1" x14ac:dyDescent="0.5">
      <c r="A110" s="47" t="s">
        <v>44</v>
      </c>
      <c r="B110" s="45">
        <v>800</v>
      </c>
      <c r="C110" s="324">
        <v>5</v>
      </c>
      <c r="D110" s="45">
        <f t="shared" si="22"/>
        <v>4000</v>
      </c>
      <c r="E110" s="480">
        <v>3</v>
      </c>
      <c r="F110" s="284">
        <f>E110*B110</f>
        <v>2400</v>
      </c>
      <c r="G110" s="273"/>
    </row>
    <row r="111" spans="1:15" ht="30" x14ac:dyDescent="0.45">
      <c r="A111" s="47" t="s">
        <v>190</v>
      </c>
      <c r="B111" s="45">
        <v>9000</v>
      </c>
      <c r="C111" s="325">
        <f>Díj!B116/40</f>
        <v>5.1782500000000002</v>
      </c>
      <c r="D111" s="45">
        <f t="shared" si="22"/>
        <v>46604.25</v>
      </c>
      <c r="E111" s="481">
        <v>5</v>
      </c>
      <c r="F111" s="284">
        <f>E111*B111</f>
        <v>45000</v>
      </c>
      <c r="G111" s="273"/>
      <c r="J111" s="26" t="s">
        <v>137</v>
      </c>
      <c r="K111" s="27" t="s">
        <v>47</v>
      </c>
      <c r="L111" s="28" t="s">
        <v>48</v>
      </c>
      <c r="M111" s="28" t="s">
        <v>49</v>
      </c>
      <c r="N111" s="29" t="s">
        <v>50</v>
      </c>
      <c r="O111" s="30">
        <v>3000</v>
      </c>
    </row>
    <row r="112" spans="1:15" ht="30.4" thickBot="1" x14ac:dyDescent="0.5">
      <c r="A112" s="231" t="s">
        <v>191</v>
      </c>
      <c r="B112" s="232">
        <v>10000</v>
      </c>
      <c r="C112" s="364"/>
      <c r="D112" s="232">
        <f t="shared" si="22"/>
        <v>0</v>
      </c>
      <c r="E112" s="354"/>
      <c r="F112" s="224"/>
      <c r="G112" s="273"/>
      <c r="H112" s="284">
        <f t="shared" ref="H112:H116" si="23">E112*B112</f>
        <v>0</v>
      </c>
      <c r="J112" s="31">
        <f>Díj!B116</f>
        <v>207.13</v>
      </c>
      <c r="K112" s="32">
        <v>0.12</v>
      </c>
      <c r="L112" s="33">
        <f>J112*K112*10</f>
        <v>248.55599999999998</v>
      </c>
      <c r="M112" s="34">
        <f>L112*1.6</f>
        <v>397.68959999999998</v>
      </c>
      <c r="N112" s="37">
        <f>M112/25</f>
        <v>15.907584</v>
      </c>
      <c r="O112" s="35">
        <f>N112*O111</f>
        <v>47722.752</v>
      </c>
    </row>
    <row r="113" spans="1:15" s="74" customFormat="1" ht="18.399999999999999" x14ac:dyDescent="0.45">
      <c r="A113" s="47" t="s">
        <v>92</v>
      </c>
      <c r="B113" s="45">
        <v>1500</v>
      </c>
      <c r="C113" s="326"/>
      <c r="D113" s="45">
        <f t="shared" si="22"/>
        <v>0</v>
      </c>
      <c r="E113" s="482">
        <v>3</v>
      </c>
      <c r="F113" s="284">
        <f>E113*B113</f>
        <v>4500</v>
      </c>
      <c r="G113" s="273"/>
    </row>
    <row r="114" spans="1:15" s="74" customFormat="1" ht="18.75" thickBot="1" x14ac:dyDescent="0.5">
      <c r="A114" s="78" t="s">
        <v>192</v>
      </c>
      <c r="B114" s="45">
        <v>3200</v>
      </c>
      <c r="C114" s="324"/>
      <c r="D114" s="45">
        <f t="shared" si="22"/>
        <v>0</v>
      </c>
      <c r="E114" s="324">
        <f>C114</f>
        <v>0</v>
      </c>
      <c r="F114" s="224"/>
      <c r="G114" s="273"/>
      <c r="H114" s="284">
        <f t="shared" si="23"/>
        <v>0</v>
      </c>
    </row>
    <row r="115" spans="1:15" ht="18.399999999999999" x14ac:dyDescent="0.45">
      <c r="A115" s="47" t="s">
        <v>345</v>
      </c>
      <c r="B115" s="45">
        <v>1500</v>
      </c>
      <c r="C115" s="326"/>
      <c r="D115" s="45">
        <f t="shared" si="22"/>
        <v>0</v>
      </c>
      <c r="E115" s="498">
        <v>5</v>
      </c>
      <c r="F115" s="499">
        <f>E115*B115</f>
        <v>7500</v>
      </c>
      <c r="G115" s="275"/>
      <c r="J115" s="26"/>
      <c r="K115" s="27" t="s">
        <v>47</v>
      </c>
      <c r="L115" s="28" t="s">
        <v>48</v>
      </c>
      <c r="M115" s="28" t="s">
        <v>49</v>
      </c>
      <c r="N115" s="29" t="s">
        <v>50</v>
      </c>
      <c r="O115" s="30">
        <v>3000</v>
      </c>
    </row>
    <row r="116" spans="1:15" ht="18.75" hidden="1" outlineLevel="1" thickBot="1" x14ac:dyDescent="0.5">
      <c r="A116" s="78"/>
      <c r="B116" s="45"/>
      <c r="C116" s="324"/>
      <c r="D116" s="45"/>
      <c r="E116" s="324"/>
      <c r="F116" s="224"/>
      <c r="G116" s="273"/>
      <c r="H116" s="284">
        <f t="shared" si="23"/>
        <v>0</v>
      </c>
      <c r="J116" s="98"/>
      <c r="K116" s="32">
        <v>1.5</v>
      </c>
      <c r="L116" s="33">
        <f>J116*K116*10</f>
        <v>0</v>
      </c>
      <c r="M116" s="34">
        <f>L116*1.6</f>
        <v>0</v>
      </c>
      <c r="N116" s="37">
        <f>M116/25</f>
        <v>0</v>
      </c>
      <c r="O116" s="35">
        <f>N116*O115</f>
        <v>0</v>
      </c>
    </row>
    <row r="117" spans="1:15" ht="18.399999999999999" hidden="1" outlineLevel="1" x14ac:dyDescent="0.45">
      <c r="A117" s="47"/>
      <c r="B117" s="45"/>
      <c r="C117" s="324"/>
      <c r="D117" s="45"/>
      <c r="E117" s="324"/>
      <c r="F117" s="224"/>
      <c r="G117" s="273"/>
      <c r="H117" s="284">
        <f t="shared" ref="H117:H123" si="24">E117*B117</f>
        <v>0</v>
      </c>
    </row>
    <row r="118" spans="1:15" ht="18.399999999999999" hidden="1" outlineLevel="1" x14ac:dyDescent="0.45">
      <c r="A118" s="13"/>
      <c r="B118" s="12"/>
      <c r="C118" s="324"/>
      <c r="D118" s="45"/>
      <c r="E118" s="324"/>
      <c r="F118" s="224"/>
      <c r="G118" s="273"/>
      <c r="H118" s="284">
        <f t="shared" si="24"/>
        <v>0</v>
      </c>
    </row>
    <row r="119" spans="1:15" ht="18.399999999999999" hidden="1" outlineLevel="1" x14ac:dyDescent="0.45">
      <c r="A119" s="47" t="s">
        <v>183</v>
      </c>
      <c r="B119" s="45">
        <v>160</v>
      </c>
      <c r="C119" s="324"/>
      <c r="D119" s="45"/>
      <c r="E119" s="324"/>
      <c r="F119" s="224"/>
      <c r="G119" s="273"/>
      <c r="H119" s="284">
        <f t="shared" si="24"/>
        <v>0</v>
      </c>
    </row>
    <row r="120" spans="1:15" ht="18.399999999999999" hidden="1" outlineLevel="1" x14ac:dyDescent="0.45">
      <c r="A120" s="47" t="s">
        <v>184</v>
      </c>
      <c r="B120" s="45">
        <v>1500</v>
      </c>
      <c r="C120" s="324"/>
      <c r="D120" s="45"/>
      <c r="E120" s="324"/>
      <c r="F120" s="224"/>
      <c r="G120" s="273"/>
      <c r="H120" s="284">
        <f t="shared" si="24"/>
        <v>0</v>
      </c>
    </row>
    <row r="121" spans="1:15" ht="18.399999999999999" hidden="1" outlineLevel="1" x14ac:dyDescent="0.45">
      <c r="A121" s="13"/>
      <c r="B121" s="12">
        <v>0</v>
      </c>
      <c r="C121" s="324"/>
      <c r="D121" s="45"/>
      <c r="E121" s="324"/>
      <c r="F121" s="224"/>
      <c r="G121" s="273"/>
      <c r="H121" s="284">
        <f t="shared" si="24"/>
        <v>0</v>
      </c>
    </row>
    <row r="122" spans="1:15" ht="18.399999999999999" hidden="1" outlineLevel="1" x14ac:dyDescent="0.45">
      <c r="A122" s="13"/>
      <c r="B122" s="12">
        <v>0</v>
      </c>
      <c r="C122" s="324"/>
      <c r="D122" s="45"/>
      <c r="E122" s="324"/>
      <c r="F122" s="224"/>
      <c r="G122" s="273"/>
      <c r="H122" s="284">
        <f t="shared" si="24"/>
        <v>0</v>
      </c>
    </row>
    <row r="123" spans="1:15" ht="18.399999999999999" hidden="1" outlineLevel="1" x14ac:dyDescent="0.45">
      <c r="A123" s="13"/>
      <c r="B123" s="12">
        <v>0</v>
      </c>
      <c r="C123" s="324"/>
      <c r="D123" s="45"/>
      <c r="E123" s="324"/>
      <c r="F123" s="224"/>
      <c r="G123" s="273"/>
      <c r="H123" s="284">
        <f t="shared" si="24"/>
        <v>0</v>
      </c>
    </row>
    <row r="124" spans="1:15" hidden="1" outlineLevel="1" x14ac:dyDescent="0.65">
      <c r="F124" s="224"/>
      <c r="G124" s="271"/>
    </row>
    <row r="125" spans="1:15" ht="63.75" customHeight="1" collapsed="1" thickBot="1" x14ac:dyDescent="0.75">
      <c r="A125" s="21" t="s">
        <v>22</v>
      </c>
      <c r="B125" s="20" t="s">
        <v>29</v>
      </c>
      <c r="C125" s="306" t="s">
        <v>152</v>
      </c>
      <c r="D125" s="106" t="s">
        <v>153</v>
      </c>
      <c r="E125" s="348" t="s">
        <v>151</v>
      </c>
      <c r="H125" s="284"/>
    </row>
    <row r="126" spans="1:15" ht="18.75" thickBot="1" x14ac:dyDescent="0.75">
      <c r="A126" s="57">
        <f>SUM(D127:D141)</f>
        <v>7500</v>
      </c>
      <c r="B126" s="25" t="s">
        <v>4</v>
      </c>
      <c r="C126" s="302" t="s">
        <v>5</v>
      </c>
      <c r="D126" s="107">
        <f>SUM(D127:D142)</f>
        <v>7500</v>
      </c>
      <c r="E126" s="349">
        <f>SUM(F127:F141)</f>
        <v>10000</v>
      </c>
      <c r="F126" s="556" t="s">
        <v>54</v>
      </c>
      <c r="G126" s="557"/>
      <c r="H126" s="557"/>
    </row>
    <row r="127" spans="1:15" ht="18.399999999999999" x14ac:dyDescent="0.45">
      <c r="A127" s="47" t="s">
        <v>311</v>
      </c>
      <c r="B127" s="45">
        <v>4000</v>
      </c>
      <c r="C127" s="409">
        <v>0.75</v>
      </c>
      <c r="D127" s="50">
        <f>B127*C127</f>
        <v>3000</v>
      </c>
      <c r="E127" s="497">
        <v>0.75</v>
      </c>
      <c r="F127" s="284">
        <v>4000</v>
      </c>
      <c r="G127" s="272"/>
    </row>
    <row r="128" spans="1:15" ht="18.399999999999999" x14ac:dyDescent="0.45">
      <c r="A128" s="47" t="s">
        <v>312</v>
      </c>
      <c r="B128" s="45">
        <v>6000</v>
      </c>
      <c r="C128" s="409">
        <v>0.75</v>
      </c>
      <c r="D128" s="45">
        <f>B128*C128</f>
        <v>4500</v>
      </c>
      <c r="E128" s="497">
        <v>0.75</v>
      </c>
      <c r="F128" s="284">
        <v>6000</v>
      </c>
      <c r="G128" s="273"/>
    </row>
    <row r="129" spans="1:8" ht="18.399999999999999" x14ac:dyDescent="0.45">
      <c r="A129" s="47" t="s">
        <v>167</v>
      </c>
      <c r="B129" s="45">
        <v>800</v>
      </c>
      <c r="C129" s="324"/>
      <c r="D129" s="45">
        <f>B129*C129</f>
        <v>0</v>
      </c>
      <c r="E129" s="324">
        <f t="shared" ref="E129:E141" si="25">C129</f>
        <v>0</v>
      </c>
      <c r="F129" s="223"/>
      <c r="G129" s="273"/>
      <c r="H129" s="284">
        <f>E129*B129</f>
        <v>0</v>
      </c>
    </row>
    <row r="130" spans="1:8" ht="18.399999999999999" x14ac:dyDescent="0.45">
      <c r="A130" s="49" t="s">
        <v>45</v>
      </c>
      <c r="B130" s="50">
        <v>5000</v>
      </c>
      <c r="C130" s="362"/>
      <c r="D130" s="45">
        <f>B130*C130</f>
        <v>0</v>
      </c>
      <c r="E130" s="362">
        <f t="shared" si="25"/>
        <v>0</v>
      </c>
      <c r="F130" s="223"/>
      <c r="G130" s="273"/>
      <c r="H130" s="284">
        <f>E130*B130</f>
        <v>0</v>
      </c>
    </row>
    <row r="131" spans="1:8" ht="18.399999999999999" x14ac:dyDescent="0.45">
      <c r="A131" s="47" t="s">
        <v>46</v>
      </c>
      <c r="B131" s="45">
        <v>1500</v>
      </c>
      <c r="C131" s="362"/>
      <c r="D131" s="45">
        <f t="shared" ref="D131:D141" si="26">B131*C131</f>
        <v>0</v>
      </c>
      <c r="E131" s="362">
        <f t="shared" si="25"/>
        <v>0</v>
      </c>
      <c r="F131" s="224"/>
      <c r="G131" s="273"/>
      <c r="H131" s="284">
        <f>E131*B131</f>
        <v>0</v>
      </c>
    </row>
    <row r="132" spans="1:8" ht="18.399999999999999" hidden="1" outlineLevel="1" x14ac:dyDescent="0.45">
      <c r="C132" s="328">
        <v>0</v>
      </c>
      <c r="D132" s="45">
        <f t="shared" si="26"/>
        <v>0</v>
      </c>
      <c r="E132" s="327">
        <f t="shared" si="25"/>
        <v>0</v>
      </c>
      <c r="F132" s="224">
        <f t="shared" ref="F132:F141" si="27">D132</f>
        <v>0</v>
      </c>
      <c r="G132" s="273"/>
    </row>
    <row r="133" spans="1:8" ht="18.399999999999999" hidden="1" outlineLevel="1" x14ac:dyDescent="0.7">
      <c r="A133" s="47" t="s">
        <v>110</v>
      </c>
      <c r="B133" s="45"/>
      <c r="C133" s="304">
        <v>0</v>
      </c>
      <c r="D133" s="45">
        <f t="shared" si="26"/>
        <v>0</v>
      </c>
      <c r="E133" s="327">
        <f t="shared" si="25"/>
        <v>0</v>
      </c>
      <c r="F133" s="223">
        <f t="shared" si="27"/>
        <v>0</v>
      </c>
      <c r="G133" s="273"/>
    </row>
    <row r="134" spans="1:8" ht="18.399999999999999" hidden="1" outlineLevel="1" x14ac:dyDescent="0.7">
      <c r="A134" s="47" t="s">
        <v>121</v>
      </c>
      <c r="B134" s="45"/>
      <c r="C134" s="304">
        <v>0</v>
      </c>
      <c r="D134" s="45">
        <f t="shared" si="26"/>
        <v>0</v>
      </c>
      <c r="E134" s="327">
        <f t="shared" si="25"/>
        <v>0</v>
      </c>
      <c r="F134" s="223">
        <f t="shared" si="27"/>
        <v>0</v>
      </c>
      <c r="G134" s="271"/>
    </row>
    <row r="135" spans="1:8" ht="18.399999999999999" hidden="1" outlineLevel="1" x14ac:dyDescent="0.7">
      <c r="A135" s="13"/>
      <c r="B135" s="12">
        <v>0</v>
      </c>
      <c r="C135" s="304">
        <v>0</v>
      </c>
      <c r="D135" s="45">
        <f t="shared" si="26"/>
        <v>0</v>
      </c>
      <c r="E135" s="327">
        <f t="shared" si="25"/>
        <v>0</v>
      </c>
      <c r="F135" s="223">
        <f t="shared" si="27"/>
        <v>0</v>
      </c>
      <c r="G135" s="271"/>
    </row>
    <row r="136" spans="1:8" ht="18.399999999999999" hidden="1" outlineLevel="1" x14ac:dyDescent="0.7">
      <c r="A136" s="13"/>
      <c r="B136" s="12">
        <v>0</v>
      </c>
      <c r="C136" s="304">
        <v>0</v>
      </c>
      <c r="D136" s="45">
        <f t="shared" si="26"/>
        <v>0</v>
      </c>
      <c r="E136" s="327">
        <f t="shared" si="25"/>
        <v>0</v>
      </c>
      <c r="F136" s="223">
        <f t="shared" si="27"/>
        <v>0</v>
      </c>
      <c r="G136" s="271"/>
    </row>
    <row r="137" spans="1:8" ht="18.399999999999999" hidden="1" outlineLevel="1" x14ac:dyDescent="0.7">
      <c r="A137" s="13"/>
      <c r="B137" s="12">
        <v>0</v>
      </c>
      <c r="C137" s="304">
        <v>0</v>
      </c>
      <c r="D137" s="45">
        <f t="shared" si="26"/>
        <v>0</v>
      </c>
      <c r="E137" s="327">
        <f t="shared" si="25"/>
        <v>0</v>
      </c>
      <c r="F137" s="223">
        <f t="shared" si="27"/>
        <v>0</v>
      </c>
      <c r="G137" s="271"/>
    </row>
    <row r="138" spans="1:8" ht="18.399999999999999" hidden="1" outlineLevel="1" x14ac:dyDescent="0.7">
      <c r="A138" s="13"/>
      <c r="B138" s="12">
        <v>0</v>
      </c>
      <c r="C138" s="304">
        <v>0</v>
      </c>
      <c r="D138" s="45">
        <f t="shared" si="26"/>
        <v>0</v>
      </c>
      <c r="E138" s="327">
        <f t="shared" si="25"/>
        <v>0</v>
      </c>
      <c r="F138" s="223">
        <f t="shared" si="27"/>
        <v>0</v>
      </c>
      <c r="G138" s="271"/>
    </row>
    <row r="139" spans="1:8" ht="18.399999999999999" hidden="1" outlineLevel="1" x14ac:dyDescent="0.7">
      <c r="A139" s="13"/>
      <c r="B139" s="12">
        <v>0</v>
      </c>
      <c r="C139" s="304">
        <v>0</v>
      </c>
      <c r="D139" s="45">
        <f t="shared" si="26"/>
        <v>0</v>
      </c>
      <c r="E139" s="327">
        <f t="shared" si="25"/>
        <v>0</v>
      </c>
      <c r="F139" s="223">
        <f t="shared" si="27"/>
        <v>0</v>
      </c>
      <c r="G139" s="271"/>
    </row>
    <row r="140" spans="1:8" ht="18.399999999999999" hidden="1" outlineLevel="1" x14ac:dyDescent="0.7">
      <c r="A140" s="13"/>
      <c r="B140" s="12">
        <v>0</v>
      </c>
      <c r="C140" s="304">
        <v>0</v>
      </c>
      <c r="D140" s="45">
        <f t="shared" si="26"/>
        <v>0</v>
      </c>
      <c r="E140" s="327">
        <f t="shared" si="25"/>
        <v>0</v>
      </c>
      <c r="F140" s="223">
        <f t="shared" si="27"/>
        <v>0</v>
      </c>
      <c r="G140" s="271"/>
    </row>
    <row r="141" spans="1:8" ht="18.399999999999999" hidden="1" outlineLevel="1" x14ac:dyDescent="0.7">
      <c r="A141" s="13"/>
      <c r="B141" s="12">
        <v>0</v>
      </c>
      <c r="C141" s="304">
        <v>0</v>
      </c>
      <c r="D141" s="45">
        <f t="shared" si="26"/>
        <v>0</v>
      </c>
      <c r="E141" s="327">
        <f t="shared" si="25"/>
        <v>0</v>
      </c>
      <c r="F141" s="223">
        <f t="shared" si="27"/>
        <v>0</v>
      </c>
      <c r="G141" s="271"/>
    </row>
    <row r="142" spans="1:8" hidden="1" outlineLevel="1" x14ac:dyDescent="0.65">
      <c r="A142" s="283"/>
      <c r="G142" s="22"/>
    </row>
    <row r="143" spans="1:8" ht="63.75" customHeight="1" collapsed="1" thickBot="1" x14ac:dyDescent="0.75">
      <c r="A143" s="21" t="s">
        <v>12</v>
      </c>
      <c r="B143" s="20" t="s">
        <v>41</v>
      </c>
      <c r="C143" s="306" t="s">
        <v>152</v>
      </c>
      <c r="D143" s="106" t="s">
        <v>153</v>
      </c>
      <c r="E143" s="348" t="s">
        <v>151</v>
      </c>
    </row>
    <row r="144" spans="1:8" ht="18.75" thickBot="1" x14ac:dyDescent="0.75">
      <c r="A144" s="57">
        <f>SUM(D145:D159)</f>
        <v>0</v>
      </c>
      <c r="B144" s="25" t="s">
        <v>4</v>
      </c>
      <c r="C144" s="302" t="s">
        <v>5</v>
      </c>
      <c r="D144" s="107">
        <f>SUM(D145:D160)</f>
        <v>0</v>
      </c>
      <c r="E144" s="349">
        <f>SUM(F145:F159)</f>
        <v>0</v>
      </c>
      <c r="F144" s="556" t="s">
        <v>54</v>
      </c>
      <c r="G144" s="557"/>
      <c r="H144" s="557"/>
    </row>
    <row r="145" spans="1:8" s="205" customFormat="1" ht="18.399999999999999" x14ac:dyDescent="0.45">
      <c r="A145" s="239" t="s">
        <v>73</v>
      </c>
      <c r="B145" s="235">
        <v>15000</v>
      </c>
      <c r="C145" s="329"/>
      <c r="D145" s="235">
        <f t="shared" ref="D145:D152" si="28">B145*C145</f>
        <v>0</v>
      </c>
      <c r="E145" s="329">
        <f>C145</f>
        <v>0</v>
      </c>
      <c r="F145" s="236">
        <f t="shared" ref="F145:F155" si="29">D145</f>
        <v>0</v>
      </c>
      <c r="G145" s="272"/>
      <c r="H145" s="287"/>
    </row>
    <row r="146" spans="1:8" s="205" customFormat="1" ht="18.399999999999999" x14ac:dyDescent="0.45">
      <c r="A146" s="233" t="s">
        <v>74</v>
      </c>
      <c r="B146" s="240">
        <v>8000</v>
      </c>
      <c r="C146" s="329"/>
      <c r="D146" s="235">
        <f t="shared" si="28"/>
        <v>0</v>
      </c>
      <c r="E146" s="329">
        <f t="shared" ref="E146:E155" si="30">C146</f>
        <v>0</v>
      </c>
      <c r="F146" s="236">
        <f t="shared" si="29"/>
        <v>0</v>
      </c>
      <c r="G146" s="273"/>
      <c r="H146" s="75"/>
    </row>
    <row r="147" spans="1:8" s="205" customFormat="1" ht="18.399999999999999" x14ac:dyDescent="0.45">
      <c r="A147" s="233" t="s">
        <v>40</v>
      </c>
      <c r="B147" s="240">
        <v>15000</v>
      </c>
      <c r="C147" s="329"/>
      <c r="D147" s="235">
        <f t="shared" si="28"/>
        <v>0</v>
      </c>
      <c r="E147" s="329">
        <f t="shared" si="30"/>
        <v>0</v>
      </c>
      <c r="F147" s="236">
        <f t="shared" si="29"/>
        <v>0</v>
      </c>
      <c r="G147" s="273"/>
      <c r="H147" s="75"/>
    </row>
    <row r="148" spans="1:8" s="205" customFormat="1" ht="18.399999999999999" x14ac:dyDescent="0.45">
      <c r="A148" s="233" t="s">
        <v>75</v>
      </c>
      <c r="B148" s="240">
        <v>85000</v>
      </c>
      <c r="C148" s="329"/>
      <c r="D148" s="235">
        <f t="shared" si="28"/>
        <v>0</v>
      </c>
      <c r="E148" s="329">
        <f t="shared" si="30"/>
        <v>0</v>
      </c>
      <c r="F148" s="236">
        <f t="shared" si="29"/>
        <v>0</v>
      </c>
      <c r="G148" s="273"/>
      <c r="H148" s="75"/>
    </row>
    <row r="149" spans="1:8" s="205" customFormat="1" ht="18.399999999999999" x14ac:dyDescent="0.45">
      <c r="A149" s="233" t="s">
        <v>227</v>
      </c>
      <c r="B149" s="240">
        <v>40000</v>
      </c>
      <c r="C149" s="329"/>
      <c r="D149" s="235">
        <f t="shared" si="28"/>
        <v>0</v>
      </c>
      <c r="E149" s="329">
        <f t="shared" si="30"/>
        <v>0</v>
      </c>
      <c r="F149" s="236">
        <f t="shared" si="29"/>
        <v>0</v>
      </c>
      <c r="G149" s="273"/>
      <c r="H149" s="75"/>
    </row>
    <row r="150" spans="1:8" s="205" customFormat="1" ht="18.399999999999999" x14ac:dyDescent="0.45">
      <c r="A150" s="233" t="s">
        <v>70</v>
      </c>
      <c r="B150" s="240">
        <v>2200</v>
      </c>
      <c r="C150" s="329"/>
      <c r="D150" s="235">
        <f t="shared" si="28"/>
        <v>0</v>
      </c>
      <c r="E150" s="329">
        <f t="shared" si="30"/>
        <v>0</v>
      </c>
      <c r="F150" s="236">
        <f t="shared" si="29"/>
        <v>0</v>
      </c>
      <c r="G150" s="273"/>
      <c r="H150" s="75"/>
    </row>
    <row r="151" spans="1:8" s="205" customFormat="1" ht="18.399999999999999" x14ac:dyDescent="0.45">
      <c r="A151" s="233" t="s">
        <v>43</v>
      </c>
      <c r="B151" s="240">
        <v>1800</v>
      </c>
      <c r="C151" s="329"/>
      <c r="D151" s="235">
        <f t="shared" si="28"/>
        <v>0</v>
      </c>
      <c r="E151" s="329">
        <f t="shared" si="30"/>
        <v>0</v>
      </c>
      <c r="F151" s="236">
        <f t="shared" si="29"/>
        <v>0</v>
      </c>
      <c r="G151" s="273"/>
      <c r="H151" s="75"/>
    </row>
    <row r="152" spans="1:8" s="205" customFormat="1" ht="18.399999999999999" x14ac:dyDescent="0.45">
      <c r="A152" s="241" t="s">
        <v>69</v>
      </c>
      <c r="B152" s="240">
        <v>15000</v>
      </c>
      <c r="C152" s="329"/>
      <c r="D152" s="235">
        <f t="shared" si="28"/>
        <v>0</v>
      </c>
      <c r="E152" s="329">
        <f t="shared" si="30"/>
        <v>0</v>
      </c>
      <c r="F152" s="236">
        <f t="shared" si="29"/>
        <v>0</v>
      </c>
      <c r="G152" s="273"/>
      <c r="H152" s="75"/>
    </row>
    <row r="153" spans="1:8" s="205" customFormat="1" ht="18.399999999999999" x14ac:dyDescent="0.45">
      <c r="A153" s="233" t="s">
        <v>111</v>
      </c>
      <c r="B153" s="240">
        <v>50000</v>
      </c>
      <c r="C153" s="329"/>
      <c r="D153" s="235">
        <f t="shared" ref="D153:D160" si="31">B153*C153</f>
        <v>0</v>
      </c>
      <c r="E153" s="329">
        <f t="shared" si="30"/>
        <v>0</v>
      </c>
      <c r="F153" s="236">
        <f t="shared" si="29"/>
        <v>0</v>
      </c>
      <c r="G153" s="273"/>
      <c r="H153" s="75"/>
    </row>
    <row r="154" spans="1:8" s="205" customFormat="1" ht="18.399999999999999" x14ac:dyDescent="0.45">
      <c r="A154" s="233" t="s">
        <v>51</v>
      </c>
      <c r="B154" s="240">
        <v>2200</v>
      </c>
      <c r="C154" s="329"/>
      <c r="D154" s="235">
        <f t="shared" si="31"/>
        <v>0</v>
      </c>
      <c r="E154" s="329">
        <f t="shared" si="30"/>
        <v>0</v>
      </c>
      <c r="F154" s="236">
        <f t="shared" si="29"/>
        <v>0</v>
      </c>
      <c r="G154" s="273"/>
      <c r="H154" s="75"/>
    </row>
    <row r="155" spans="1:8" s="205" customFormat="1" ht="18.399999999999999" x14ac:dyDescent="0.45">
      <c r="A155" s="233" t="s">
        <v>76</v>
      </c>
      <c r="B155" s="240">
        <v>20000</v>
      </c>
      <c r="C155" s="329"/>
      <c r="D155" s="235">
        <f t="shared" si="31"/>
        <v>0</v>
      </c>
      <c r="E155" s="329">
        <f t="shared" si="30"/>
        <v>0</v>
      </c>
      <c r="F155" s="236">
        <f t="shared" si="29"/>
        <v>0</v>
      </c>
      <c r="G155" s="273"/>
      <c r="H155" s="75"/>
    </row>
    <row r="156" spans="1:8" ht="18.399999999999999" x14ac:dyDescent="0.45">
      <c r="A156" s="233" t="s">
        <v>223</v>
      </c>
      <c r="B156" s="240">
        <v>35000</v>
      </c>
      <c r="C156" s="329"/>
      <c r="D156" s="235">
        <f t="shared" si="31"/>
        <v>0</v>
      </c>
      <c r="E156" s="329">
        <f t="shared" ref="E156:F160" si="32">C156</f>
        <v>0</v>
      </c>
      <c r="F156" s="236">
        <f t="shared" si="32"/>
        <v>0</v>
      </c>
      <c r="G156" s="273"/>
    </row>
    <row r="157" spans="1:8" ht="18.399999999999999" x14ac:dyDescent="0.45">
      <c r="A157" s="233" t="s">
        <v>224</v>
      </c>
      <c r="B157" s="240">
        <v>20000</v>
      </c>
      <c r="C157" s="329"/>
      <c r="D157" s="235">
        <f t="shared" si="31"/>
        <v>0</v>
      </c>
      <c r="E157" s="329">
        <f t="shared" si="32"/>
        <v>0</v>
      </c>
      <c r="F157" s="236">
        <f t="shared" si="32"/>
        <v>0</v>
      </c>
      <c r="G157" s="273"/>
    </row>
    <row r="158" spans="1:8" ht="18.399999999999999" hidden="1" outlineLevel="1" x14ac:dyDescent="0.45">
      <c r="A158" s="233"/>
      <c r="B158" s="240"/>
      <c r="C158" s="329"/>
      <c r="D158" s="235">
        <f t="shared" si="31"/>
        <v>0</v>
      </c>
      <c r="E158" s="329">
        <f t="shared" si="32"/>
        <v>0</v>
      </c>
      <c r="F158" s="236">
        <f t="shared" si="32"/>
        <v>0</v>
      </c>
      <c r="G158" s="273"/>
    </row>
    <row r="159" spans="1:8" ht="18.399999999999999" hidden="1" outlineLevel="1" x14ac:dyDescent="0.45">
      <c r="A159" s="233"/>
      <c r="B159" s="240"/>
      <c r="C159" s="329"/>
      <c r="D159" s="235">
        <f t="shared" si="31"/>
        <v>0</v>
      </c>
      <c r="E159" s="329">
        <f t="shared" si="32"/>
        <v>0</v>
      </c>
      <c r="F159" s="236">
        <f t="shared" si="32"/>
        <v>0</v>
      </c>
      <c r="G159" s="273"/>
    </row>
    <row r="160" spans="1:8" ht="18.399999999999999" hidden="1" outlineLevel="1" x14ac:dyDescent="0.45">
      <c r="A160" s="233"/>
      <c r="B160" s="240"/>
      <c r="C160" s="329"/>
      <c r="D160" s="235">
        <f t="shared" si="31"/>
        <v>0</v>
      </c>
      <c r="E160" s="329">
        <f t="shared" si="32"/>
        <v>0</v>
      </c>
      <c r="F160" s="236">
        <f t="shared" si="32"/>
        <v>0</v>
      </c>
      <c r="G160" s="273"/>
    </row>
    <row r="161" spans="1:8" ht="63.75" customHeight="1" collapsed="1" thickBot="1" x14ac:dyDescent="0.75">
      <c r="A161" s="79" t="s">
        <v>23</v>
      </c>
      <c r="B161" s="80" t="s">
        <v>29</v>
      </c>
      <c r="C161" s="306" t="s">
        <v>152</v>
      </c>
      <c r="D161" s="106" t="s">
        <v>153</v>
      </c>
      <c r="E161" s="348" t="s">
        <v>151</v>
      </c>
      <c r="F161" s="225"/>
      <c r="G161" s="276"/>
    </row>
    <row r="162" spans="1:8" ht="18.75" thickBot="1" x14ac:dyDescent="0.5">
      <c r="A162" s="82">
        <f>SUM(D163:D166)</f>
        <v>0</v>
      </c>
      <c r="B162" s="72" t="s">
        <v>4</v>
      </c>
      <c r="C162" s="330" t="s">
        <v>5</v>
      </c>
      <c r="D162" s="107">
        <f>SUM(D163:D167)</f>
        <v>0</v>
      </c>
      <c r="E162" s="349">
        <f>SUM(F163:F166)</f>
        <v>0</v>
      </c>
      <c r="F162" s="566" t="s">
        <v>54</v>
      </c>
      <c r="G162" s="567"/>
      <c r="H162" s="567"/>
    </row>
    <row r="163" spans="1:8" ht="18.75" hidden="1" outlineLevel="1" thickBot="1" x14ac:dyDescent="0.5">
      <c r="A163" s="49" t="s">
        <v>37</v>
      </c>
      <c r="B163" s="50">
        <v>10000</v>
      </c>
      <c r="C163" s="331"/>
      <c r="D163" s="83">
        <f>B163*C163</f>
        <v>0</v>
      </c>
      <c r="E163" s="355">
        <f>C163</f>
        <v>0</v>
      </c>
      <c r="F163" s="224"/>
      <c r="G163" s="277"/>
      <c r="H163" s="284">
        <f>E163*B163</f>
        <v>0</v>
      </c>
    </row>
    <row r="164" spans="1:8" ht="18.75" hidden="1" outlineLevel="1" thickBot="1" x14ac:dyDescent="0.5">
      <c r="A164" s="47" t="s">
        <v>65</v>
      </c>
      <c r="B164" s="45">
        <v>10000</v>
      </c>
      <c r="C164" s="328"/>
      <c r="D164" s="83">
        <f>B164*C164</f>
        <v>0</v>
      </c>
      <c r="E164" s="350"/>
      <c r="F164" s="224"/>
      <c r="G164" s="273"/>
      <c r="H164" s="284">
        <f>E164*B164</f>
        <v>0</v>
      </c>
    </row>
    <row r="165" spans="1:8" ht="18.75" hidden="1" outlineLevel="1" thickBot="1" x14ac:dyDescent="0.5">
      <c r="A165" s="47"/>
      <c r="B165" s="45">
        <v>0</v>
      </c>
      <c r="C165" s="328"/>
      <c r="D165" s="84">
        <f>B165*C165</f>
        <v>0</v>
      </c>
      <c r="E165" s="350"/>
      <c r="F165" s="224"/>
      <c r="G165" s="273"/>
      <c r="H165" s="284">
        <f>E165*B165</f>
        <v>0</v>
      </c>
    </row>
    <row r="166" spans="1:8" ht="18.399999999999999" hidden="1" outlineLevel="1" x14ac:dyDescent="0.45">
      <c r="A166" s="47"/>
      <c r="B166" s="45">
        <v>0</v>
      </c>
      <c r="C166" s="332"/>
      <c r="D166" s="230">
        <f>B166*C166</f>
        <v>0</v>
      </c>
      <c r="E166" s="350"/>
      <c r="F166" s="224"/>
      <c r="G166" s="273"/>
      <c r="H166" s="284">
        <f>E166*B166</f>
        <v>0</v>
      </c>
    </row>
    <row r="167" spans="1:8" ht="18.399999999999999" collapsed="1" x14ac:dyDescent="0.7">
      <c r="A167" s="47" t="s">
        <v>65</v>
      </c>
      <c r="B167" s="45">
        <v>10000</v>
      </c>
      <c r="C167" s="334"/>
      <c r="D167" s="45">
        <f>B167*C167</f>
        <v>0</v>
      </c>
      <c r="E167" s="334">
        <f>C167</f>
        <v>0</v>
      </c>
      <c r="G167" s="273"/>
      <c r="H167" s="284">
        <f>E167*B167</f>
        <v>0</v>
      </c>
    </row>
    <row r="168" spans="1:8" ht="63.75" customHeight="1" thickBot="1" x14ac:dyDescent="0.75">
      <c r="A168" s="21" t="s">
        <v>24</v>
      </c>
      <c r="B168" s="20" t="s">
        <v>29</v>
      </c>
      <c r="C168" s="306" t="s">
        <v>152</v>
      </c>
      <c r="D168" s="106" t="s">
        <v>153</v>
      </c>
      <c r="E168" s="348" t="s">
        <v>151</v>
      </c>
    </row>
    <row r="169" spans="1:8" ht="18.75" thickBot="1" x14ac:dyDescent="0.75">
      <c r="A169" s="57">
        <f>SUM(D170:D184)</f>
        <v>0</v>
      </c>
      <c r="B169" s="25" t="s">
        <v>4</v>
      </c>
      <c r="C169" s="302" t="s">
        <v>5</v>
      </c>
      <c r="D169" s="107">
        <f>SUM(D170:D184)</f>
        <v>0</v>
      </c>
      <c r="E169" s="349">
        <f>SUM(F170:F184)</f>
        <v>0</v>
      </c>
      <c r="F169" s="556" t="s">
        <v>54</v>
      </c>
      <c r="G169" s="557"/>
      <c r="H169" s="557"/>
    </row>
    <row r="170" spans="1:8" ht="18.75" thickBot="1" x14ac:dyDescent="0.75">
      <c r="A170" s="15" t="s">
        <v>225</v>
      </c>
      <c r="B170" s="14">
        <v>40000</v>
      </c>
      <c r="C170" s="334"/>
      <c r="D170" s="83">
        <f>B170*C170</f>
        <v>0</v>
      </c>
      <c r="E170" s="334">
        <f>C170</f>
        <v>0</v>
      </c>
      <c r="F170" s="224"/>
      <c r="G170" s="272"/>
      <c r="H170" s="284">
        <f>E170*B170</f>
        <v>0</v>
      </c>
    </row>
    <row r="171" spans="1:8" ht="18.75" hidden="1" outlineLevel="1" thickBot="1" x14ac:dyDescent="0.75">
      <c r="A171" s="13"/>
      <c r="B171" s="12"/>
      <c r="C171" s="308"/>
      <c r="D171" s="83"/>
      <c r="E171" s="334"/>
      <c r="F171" s="224"/>
      <c r="G171" s="271"/>
      <c r="H171" s="284">
        <f>E171*B171</f>
        <v>0</v>
      </c>
    </row>
    <row r="172" spans="1:8" ht="18.399999999999999" hidden="1" outlineLevel="1" x14ac:dyDescent="0.7">
      <c r="A172" s="13"/>
      <c r="B172" s="12"/>
      <c r="C172" s="308"/>
      <c r="D172" s="14"/>
      <c r="F172" s="223"/>
      <c r="G172" s="271"/>
    </row>
    <row r="173" spans="1:8" ht="18.399999999999999" hidden="1" outlineLevel="1" x14ac:dyDescent="0.7">
      <c r="A173" s="13"/>
      <c r="B173" s="12"/>
      <c r="C173" s="308"/>
      <c r="D173" s="12"/>
      <c r="F173" s="223"/>
      <c r="G173" s="271"/>
    </row>
    <row r="174" spans="1:8" ht="18.399999999999999" hidden="1" outlineLevel="1" x14ac:dyDescent="0.7">
      <c r="A174" s="13"/>
      <c r="B174" s="12">
        <v>0</v>
      </c>
      <c r="C174" s="304">
        <v>0</v>
      </c>
      <c r="D174" s="12">
        <f t="shared" ref="D174:D184" si="33">B174*C174</f>
        <v>0</v>
      </c>
      <c r="F174" s="223">
        <f t="shared" ref="F174:F184" si="34">D174</f>
        <v>0</v>
      </c>
      <c r="G174" s="271"/>
    </row>
    <row r="175" spans="1:8" ht="18.399999999999999" hidden="1" outlineLevel="1" x14ac:dyDescent="0.7">
      <c r="A175" s="13"/>
      <c r="B175" s="12">
        <v>0</v>
      </c>
      <c r="C175" s="304">
        <v>0</v>
      </c>
      <c r="D175" s="12">
        <f t="shared" si="33"/>
        <v>0</v>
      </c>
      <c r="F175" s="223">
        <f t="shared" si="34"/>
        <v>0</v>
      </c>
      <c r="G175" s="271"/>
    </row>
    <row r="176" spans="1:8" ht="18.399999999999999" hidden="1" outlineLevel="1" x14ac:dyDescent="0.7">
      <c r="A176" s="13"/>
      <c r="B176" s="12">
        <v>0</v>
      </c>
      <c r="C176" s="304">
        <v>0</v>
      </c>
      <c r="D176" s="12">
        <f t="shared" si="33"/>
        <v>0</v>
      </c>
      <c r="F176" s="223">
        <f t="shared" si="34"/>
        <v>0</v>
      </c>
      <c r="G176" s="271"/>
    </row>
    <row r="177" spans="1:8" ht="18.399999999999999" hidden="1" outlineLevel="1" x14ac:dyDescent="0.7">
      <c r="A177" s="13"/>
      <c r="B177" s="12">
        <v>0</v>
      </c>
      <c r="C177" s="304">
        <v>0</v>
      </c>
      <c r="D177" s="12">
        <f t="shared" si="33"/>
        <v>0</v>
      </c>
      <c r="F177" s="223">
        <f t="shared" si="34"/>
        <v>0</v>
      </c>
      <c r="G177" s="271"/>
    </row>
    <row r="178" spans="1:8" ht="18.399999999999999" hidden="1" outlineLevel="1" x14ac:dyDescent="0.7">
      <c r="A178" s="13"/>
      <c r="B178" s="12">
        <v>0</v>
      </c>
      <c r="C178" s="304">
        <v>0</v>
      </c>
      <c r="D178" s="12">
        <f t="shared" si="33"/>
        <v>0</v>
      </c>
      <c r="F178" s="223">
        <f t="shared" si="34"/>
        <v>0</v>
      </c>
      <c r="G178" s="271"/>
    </row>
    <row r="179" spans="1:8" ht="18.399999999999999" hidden="1" outlineLevel="1" x14ac:dyDescent="0.7">
      <c r="A179" s="13"/>
      <c r="B179" s="12">
        <v>0</v>
      </c>
      <c r="C179" s="304">
        <v>0</v>
      </c>
      <c r="D179" s="12">
        <f t="shared" si="33"/>
        <v>0</v>
      </c>
      <c r="F179" s="223">
        <f t="shared" si="34"/>
        <v>0</v>
      </c>
      <c r="G179" s="271"/>
    </row>
    <row r="180" spans="1:8" ht="18.399999999999999" hidden="1" outlineLevel="1" x14ac:dyDescent="0.7">
      <c r="A180" s="13"/>
      <c r="B180" s="12">
        <v>0</v>
      </c>
      <c r="C180" s="304">
        <v>0</v>
      </c>
      <c r="D180" s="12">
        <f t="shared" si="33"/>
        <v>0</v>
      </c>
      <c r="F180" s="223">
        <f t="shared" si="34"/>
        <v>0</v>
      </c>
      <c r="G180" s="271"/>
    </row>
    <row r="181" spans="1:8" ht="18.399999999999999" hidden="1" outlineLevel="1" x14ac:dyDescent="0.7">
      <c r="A181" s="13"/>
      <c r="B181" s="12">
        <v>0</v>
      </c>
      <c r="C181" s="304">
        <v>0</v>
      </c>
      <c r="D181" s="12">
        <f t="shared" si="33"/>
        <v>0</v>
      </c>
      <c r="F181" s="223">
        <f t="shared" si="34"/>
        <v>0</v>
      </c>
      <c r="G181" s="271"/>
    </row>
    <row r="182" spans="1:8" ht="18.399999999999999" hidden="1" outlineLevel="1" x14ac:dyDescent="0.7">
      <c r="A182" s="13"/>
      <c r="B182" s="12">
        <v>0</v>
      </c>
      <c r="C182" s="304">
        <v>0</v>
      </c>
      <c r="D182" s="12">
        <f t="shared" si="33"/>
        <v>0</v>
      </c>
      <c r="F182" s="223">
        <f t="shared" si="34"/>
        <v>0</v>
      </c>
      <c r="G182" s="271"/>
    </row>
    <row r="183" spans="1:8" ht="18.399999999999999" hidden="1" outlineLevel="1" x14ac:dyDescent="0.7">
      <c r="A183" s="13"/>
      <c r="B183" s="12">
        <v>0</v>
      </c>
      <c r="C183" s="304">
        <v>0</v>
      </c>
      <c r="D183" s="12">
        <f t="shared" si="33"/>
        <v>0</v>
      </c>
      <c r="F183" s="223">
        <f t="shared" si="34"/>
        <v>0</v>
      </c>
      <c r="G183" s="271"/>
    </row>
    <row r="184" spans="1:8" ht="18.399999999999999" hidden="1" outlineLevel="1" x14ac:dyDescent="0.7">
      <c r="A184" s="13"/>
      <c r="B184" s="12">
        <v>0</v>
      </c>
      <c r="C184" s="304">
        <v>0</v>
      </c>
      <c r="D184" s="12">
        <f t="shared" si="33"/>
        <v>0</v>
      </c>
      <c r="F184" s="223">
        <f t="shared" si="34"/>
        <v>0</v>
      </c>
      <c r="G184" s="271"/>
    </row>
    <row r="185" spans="1:8" hidden="1" outlineLevel="1" x14ac:dyDescent="0.65"/>
    <row r="186" spans="1:8" ht="63.75" customHeight="1" collapsed="1" thickBot="1" x14ac:dyDescent="0.75">
      <c r="A186" s="21" t="s">
        <v>26</v>
      </c>
      <c r="B186" s="20" t="s">
        <v>29</v>
      </c>
      <c r="C186" s="306" t="s">
        <v>152</v>
      </c>
      <c r="D186" s="106" t="s">
        <v>153</v>
      </c>
      <c r="E186" s="348" t="s">
        <v>151</v>
      </c>
    </row>
    <row r="187" spans="1:8" ht="18.75" thickBot="1" x14ac:dyDescent="0.75">
      <c r="A187" s="57">
        <f>SUM(D188:D202)</f>
        <v>0</v>
      </c>
      <c r="B187" s="25" t="s">
        <v>4</v>
      </c>
      <c r="C187" s="302" t="s">
        <v>5</v>
      </c>
      <c r="D187" s="107">
        <f>SUM(D188:D189)</f>
        <v>0</v>
      </c>
      <c r="E187" s="349">
        <f>SUM(F188:F202)</f>
        <v>37750</v>
      </c>
      <c r="F187" s="556" t="s">
        <v>54</v>
      </c>
      <c r="G187" s="557"/>
      <c r="H187" s="557"/>
    </row>
    <row r="188" spans="1:8" ht="18.399999999999999" x14ac:dyDescent="0.7">
      <c r="A188" s="15" t="s">
        <v>26</v>
      </c>
      <c r="B188" s="14">
        <v>16000</v>
      </c>
      <c r="C188" s="424">
        <v>0</v>
      </c>
      <c r="D188" s="14">
        <f>B188*C188</f>
        <v>0</v>
      </c>
      <c r="E188" s="505">
        <v>2</v>
      </c>
      <c r="F188" s="506">
        <f>E188*B188</f>
        <v>32000</v>
      </c>
      <c r="G188" s="271"/>
    </row>
    <row r="189" spans="1:8" ht="18.399999999999999" x14ac:dyDescent="0.7">
      <c r="A189" s="13" t="s">
        <v>100</v>
      </c>
      <c r="B189" s="12">
        <v>230</v>
      </c>
      <c r="C189" s="335"/>
      <c r="D189" s="12">
        <f t="shared" ref="D189:D202" si="35">B189*C189</f>
        <v>0</v>
      </c>
      <c r="E189" s="425">
        <v>25</v>
      </c>
      <c r="F189" s="379">
        <f>E189*B189</f>
        <v>5750</v>
      </c>
      <c r="G189" s="271"/>
    </row>
    <row r="190" spans="1:8" ht="18.399999999999999" hidden="1" outlineLevel="1" x14ac:dyDescent="0.7">
      <c r="A190" s="13"/>
      <c r="B190" s="12"/>
      <c r="C190" s="304"/>
      <c r="D190" s="12">
        <f t="shared" si="35"/>
        <v>0</v>
      </c>
      <c r="F190" s="223">
        <f t="shared" ref="F190:F202" si="36">D190</f>
        <v>0</v>
      </c>
      <c r="G190" s="271"/>
    </row>
    <row r="191" spans="1:8" ht="18.399999999999999" hidden="1" outlineLevel="1" x14ac:dyDescent="0.7">
      <c r="A191" s="13"/>
      <c r="B191" s="12">
        <v>0</v>
      </c>
      <c r="C191" s="304"/>
      <c r="D191" s="12">
        <f t="shared" si="35"/>
        <v>0</v>
      </c>
      <c r="F191" s="223">
        <f t="shared" si="36"/>
        <v>0</v>
      </c>
      <c r="G191" s="271"/>
    </row>
    <row r="192" spans="1:8" ht="18.399999999999999" hidden="1" outlineLevel="1" x14ac:dyDescent="0.7">
      <c r="A192" s="13"/>
      <c r="B192" s="12">
        <v>0</v>
      </c>
      <c r="C192" s="304"/>
      <c r="D192" s="12">
        <f t="shared" si="35"/>
        <v>0</v>
      </c>
      <c r="F192" s="223">
        <f t="shared" si="36"/>
        <v>0</v>
      </c>
      <c r="G192" s="271"/>
    </row>
    <row r="193" spans="1:8" ht="18.399999999999999" hidden="1" outlineLevel="1" x14ac:dyDescent="0.7">
      <c r="A193" s="13"/>
      <c r="B193" s="12">
        <v>0</v>
      </c>
      <c r="C193" s="304"/>
      <c r="D193" s="12">
        <f t="shared" si="35"/>
        <v>0</v>
      </c>
      <c r="F193" s="223">
        <f t="shared" si="36"/>
        <v>0</v>
      </c>
      <c r="G193" s="271"/>
    </row>
    <row r="194" spans="1:8" ht="18.399999999999999" hidden="1" outlineLevel="1" x14ac:dyDescent="0.7">
      <c r="A194" s="13"/>
      <c r="B194" s="12">
        <v>0</v>
      </c>
      <c r="C194" s="304"/>
      <c r="D194" s="12">
        <f t="shared" si="35"/>
        <v>0</v>
      </c>
      <c r="F194" s="223">
        <f t="shared" si="36"/>
        <v>0</v>
      </c>
      <c r="G194" s="271"/>
    </row>
    <row r="195" spans="1:8" ht="18.399999999999999" hidden="1" outlineLevel="1" x14ac:dyDescent="0.7">
      <c r="A195" s="13"/>
      <c r="B195" s="12">
        <v>0</v>
      </c>
      <c r="C195" s="304"/>
      <c r="D195" s="12">
        <f t="shared" si="35"/>
        <v>0</v>
      </c>
      <c r="F195" s="223">
        <f t="shared" si="36"/>
        <v>0</v>
      </c>
      <c r="G195" s="271"/>
    </row>
    <row r="196" spans="1:8" ht="18.399999999999999" hidden="1" outlineLevel="1" x14ac:dyDescent="0.7">
      <c r="A196" s="13"/>
      <c r="B196" s="12">
        <v>0</v>
      </c>
      <c r="C196" s="304"/>
      <c r="D196" s="12">
        <f t="shared" si="35"/>
        <v>0</v>
      </c>
      <c r="F196" s="223">
        <f t="shared" si="36"/>
        <v>0</v>
      </c>
      <c r="G196" s="271"/>
    </row>
    <row r="197" spans="1:8" ht="18.399999999999999" hidden="1" outlineLevel="1" x14ac:dyDescent="0.7">
      <c r="A197" s="13"/>
      <c r="B197" s="12">
        <v>0</v>
      </c>
      <c r="C197" s="304"/>
      <c r="D197" s="12">
        <f t="shared" si="35"/>
        <v>0</v>
      </c>
      <c r="F197" s="223">
        <f t="shared" si="36"/>
        <v>0</v>
      </c>
      <c r="G197" s="271"/>
    </row>
    <row r="198" spans="1:8" ht="18.399999999999999" hidden="1" outlineLevel="1" x14ac:dyDescent="0.7">
      <c r="A198" s="13"/>
      <c r="B198" s="12">
        <v>0</v>
      </c>
      <c r="C198" s="304"/>
      <c r="D198" s="12">
        <f t="shared" si="35"/>
        <v>0</v>
      </c>
      <c r="F198" s="223">
        <f t="shared" si="36"/>
        <v>0</v>
      </c>
      <c r="G198" s="271"/>
    </row>
    <row r="199" spans="1:8" ht="18.399999999999999" hidden="1" outlineLevel="1" x14ac:dyDescent="0.7">
      <c r="A199" s="13"/>
      <c r="B199" s="12">
        <v>0</v>
      </c>
      <c r="C199" s="304"/>
      <c r="D199" s="12">
        <f t="shared" si="35"/>
        <v>0</v>
      </c>
      <c r="F199" s="223">
        <f t="shared" si="36"/>
        <v>0</v>
      </c>
      <c r="G199" s="271"/>
    </row>
    <row r="200" spans="1:8" ht="18.399999999999999" hidden="1" outlineLevel="1" x14ac:dyDescent="0.7">
      <c r="A200" s="13"/>
      <c r="B200" s="12">
        <v>0</v>
      </c>
      <c r="C200" s="304"/>
      <c r="D200" s="12">
        <f t="shared" si="35"/>
        <v>0</v>
      </c>
      <c r="F200" s="223">
        <f t="shared" si="36"/>
        <v>0</v>
      </c>
      <c r="G200" s="271"/>
    </row>
    <row r="201" spans="1:8" ht="18.399999999999999" hidden="1" outlineLevel="1" x14ac:dyDescent="0.7">
      <c r="A201" s="13"/>
      <c r="B201" s="12">
        <v>0</v>
      </c>
      <c r="C201" s="304"/>
      <c r="D201" s="12">
        <f t="shared" si="35"/>
        <v>0</v>
      </c>
      <c r="F201" s="223">
        <f t="shared" si="36"/>
        <v>0</v>
      </c>
      <c r="G201" s="271"/>
    </row>
    <row r="202" spans="1:8" ht="18.399999999999999" hidden="1" outlineLevel="1" x14ac:dyDescent="0.7">
      <c r="A202" s="13"/>
      <c r="B202" s="12">
        <v>0</v>
      </c>
      <c r="C202" s="304"/>
      <c r="D202" s="12">
        <f t="shared" si="35"/>
        <v>0</v>
      </c>
      <c r="F202" s="223">
        <f t="shared" si="36"/>
        <v>0</v>
      </c>
      <c r="G202" s="271"/>
    </row>
    <row r="203" spans="1:8" ht="63.75" customHeight="1" collapsed="1" thickBot="1" x14ac:dyDescent="0.75">
      <c r="A203" s="21" t="s">
        <v>27</v>
      </c>
      <c r="B203" s="20" t="s">
        <v>29</v>
      </c>
      <c r="C203" s="306" t="s">
        <v>152</v>
      </c>
      <c r="D203" s="106" t="s">
        <v>153</v>
      </c>
      <c r="E203" s="348" t="s">
        <v>151</v>
      </c>
      <c r="H203" s="504"/>
    </row>
    <row r="204" spans="1:8" ht="18.75" thickBot="1" x14ac:dyDescent="0.75">
      <c r="A204" s="57">
        <f>SUM(D205:D208)</f>
        <v>35000</v>
      </c>
      <c r="B204" s="25" t="s">
        <v>4</v>
      </c>
      <c r="C204" s="302" t="s">
        <v>5</v>
      </c>
      <c r="D204" s="107">
        <f>SUM(D205:D207)</f>
        <v>35000</v>
      </c>
      <c r="E204" s="349">
        <f>SUM(F205:F217)</f>
        <v>182400</v>
      </c>
      <c r="F204" s="556" t="s">
        <v>54</v>
      </c>
      <c r="G204" s="557"/>
      <c r="H204" s="557"/>
    </row>
    <row r="205" spans="1:8" ht="18.399999999999999" x14ac:dyDescent="0.7">
      <c r="A205" s="49" t="s">
        <v>241</v>
      </c>
      <c r="B205" s="14">
        <v>7000</v>
      </c>
      <c r="C205" s="307">
        <f>Díj!C167</f>
        <v>5</v>
      </c>
      <c r="D205" s="14">
        <f>B205*C205</f>
        <v>35000</v>
      </c>
      <c r="E205" s="455">
        <f>C205</f>
        <v>5</v>
      </c>
      <c r="F205" s="456">
        <f t="shared" ref="F205:F210" si="37">E205*B205</f>
        <v>35000</v>
      </c>
      <c r="G205" s="271"/>
    </row>
    <row r="206" spans="1:8" ht="18.399999999999999" x14ac:dyDescent="0.7">
      <c r="A206" s="47" t="s">
        <v>327</v>
      </c>
      <c r="B206" s="12">
        <v>20000</v>
      </c>
      <c r="C206" s="307"/>
      <c r="D206" s="12">
        <f>B206*C206</f>
        <v>0</v>
      </c>
      <c r="E206" s="458">
        <v>1</v>
      </c>
      <c r="F206" s="456">
        <f t="shared" si="37"/>
        <v>20000</v>
      </c>
      <c r="G206" s="271"/>
    </row>
    <row r="207" spans="1:8" ht="18.399999999999999" x14ac:dyDescent="0.7">
      <c r="A207" s="13" t="s">
        <v>335</v>
      </c>
      <c r="B207" s="12">
        <v>400</v>
      </c>
      <c r="C207" s="307"/>
      <c r="D207" s="12">
        <f>B207*C207</f>
        <v>0</v>
      </c>
      <c r="E207" s="474">
        <f>10+5</f>
        <v>15</v>
      </c>
      <c r="F207" s="284">
        <f t="shared" si="37"/>
        <v>6000</v>
      </c>
      <c r="G207" s="271"/>
    </row>
    <row r="208" spans="1:8" ht="18.399999999999999" x14ac:dyDescent="0.7">
      <c r="A208" s="13" t="s">
        <v>336</v>
      </c>
      <c r="B208" s="12">
        <v>2000</v>
      </c>
      <c r="C208" s="307"/>
      <c r="D208" s="12"/>
      <c r="E208" s="475">
        <v>1</v>
      </c>
      <c r="F208" s="284">
        <f t="shared" si="37"/>
        <v>2000</v>
      </c>
      <c r="G208" s="271"/>
    </row>
    <row r="209" spans="1:15" ht="18.399999999999999" x14ac:dyDescent="0.7">
      <c r="A209" s="13" t="s">
        <v>337</v>
      </c>
      <c r="B209" s="12">
        <v>2000</v>
      </c>
      <c r="C209" s="307"/>
      <c r="D209" s="12"/>
      <c r="E209" s="475">
        <v>2</v>
      </c>
      <c r="F209" s="284">
        <f t="shared" si="37"/>
        <v>4000</v>
      </c>
      <c r="G209" s="271"/>
    </row>
    <row r="210" spans="1:15" ht="18.399999999999999" x14ac:dyDescent="0.7">
      <c r="A210" s="13" t="s">
        <v>338</v>
      </c>
      <c r="B210" s="12">
        <v>2000</v>
      </c>
      <c r="C210" s="307"/>
      <c r="D210" s="12"/>
      <c r="E210" s="475">
        <v>2</v>
      </c>
      <c r="F210" s="284">
        <f t="shared" si="37"/>
        <v>4000</v>
      </c>
      <c r="G210" s="271"/>
    </row>
    <row r="211" spans="1:15" ht="18.399999999999999" x14ac:dyDescent="0.7">
      <c r="A211" s="13" t="s">
        <v>343</v>
      </c>
      <c r="B211" s="12">
        <v>70000</v>
      </c>
      <c r="C211" s="307"/>
      <c r="D211" s="12"/>
      <c r="E211" s="475">
        <v>1</v>
      </c>
      <c r="F211" s="284">
        <f t="shared" ref="F211:F216" si="38">E211*B211</f>
        <v>70000</v>
      </c>
      <c r="G211" s="271"/>
    </row>
    <row r="212" spans="1:15" ht="18.399999999999999" x14ac:dyDescent="0.7">
      <c r="A212" s="13" t="s">
        <v>344</v>
      </c>
      <c r="B212" s="12">
        <v>6000</v>
      </c>
      <c r="C212" s="307"/>
      <c r="D212" s="12"/>
      <c r="E212" s="475">
        <v>1</v>
      </c>
      <c r="F212" s="284">
        <f t="shared" si="38"/>
        <v>6000</v>
      </c>
      <c r="G212" s="271"/>
    </row>
    <row r="213" spans="1:15" ht="18.399999999999999" x14ac:dyDescent="0.7">
      <c r="A213" s="284" t="s">
        <v>346</v>
      </c>
      <c r="B213" s="12">
        <v>7000</v>
      </c>
      <c r="C213" s="307"/>
      <c r="D213" s="12"/>
      <c r="E213" s="500">
        <v>1</v>
      </c>
      <c r="F213" s="284">
        <f t="shared" si="38"/>
        <v>7000</v>
      </c>
      <c r="G213" s="271"/>
      <c r="H213" s="284"/>
    </row>
    <row r="214" spans="1:15" ht="18.399999999999999" x14ac:dyDescent="0.7">
      <c r="A214" s="284" t="s">
        <v>347</v>
      </c>
      <c r="B214" s="12">
        <v>5400</v>
      </c>
      <c r="C214" s="307"/>
      <c r="D214" s="12"/>
      <c r="E214" s="500">
        <v>1</v>
      </c>
      <c r="F214" s="284">
        <f t="shared" si="38"/>
        <v>5400</v>
      </c>
      <c r="G214" s="271"/>
      <c r="H214" s="284"/>
    </row>
    <row r="215" spans="1:15" ht="18.399999999999999" x14ac:dyDescent="0.7">
      <c r="A215" s="13" t="s">
        <v>362</v>
      </c>
      <c r="B215" s="12">
        <v>20000</v>
      </c>
      <c r="C215" s="307"/>
      <c r="D215" s="12"/>
      <c r="E215" s="529">
        <v>1</v>
      </c>
      <c r="F215" s="284">
        <f t="shared" si="38"/>
        <v>20000</v>
      </c>
      <c r="G215" s="271"/>
      <c r="H215" s="284">
        <f t="shared" ref="H215:H218" si="39">E215*B215</f>
        <v>20000</v>
      </c>
    </row>
    <row r="216" spans="1:15" ht="21" customHeight="1" x14ac:dyDescent="0.7">
      <c r="A216" s="13" t="s">
        <v>363</v>
      </c>
      <c r="B216" s="12">
        <v>3000</v>
      </c>
      <c r="C216" s="307"/>
      <c r="D216" s="12"/>
      <c r="E216" s="529">
        <v>1</v>
      </c>
      <c r="F216" s="284">
        <f t="shared" si="38"/>
        <v>3000</v>
      </c>
      <c r="G216" s="271"/>
      <c r="H216" s="284">
        <f t="shared" si="39"/>
        <v>3000</v>
      </c>
    </row>
    <row r="217" spans="1:15" ht="18.399999999999999" outlineLevel="1" x14ac:dyDescent="0.7">
      <c r="A217" s="13"/>
      <c r="B217" s="12">
        <v>500</v>
      </c>
      <c r="C217" s="307"/>
      <c r="D217" s="12"/>
      <c r="E217" s="307"/>
      <c r="F217" s="223"/>
      <c r="G217" s="271"/>
      <c r="H217" s="284">
        <f t="shared" si="39"/>
        <v>0</v>
      </c>
    </row>
    <row r="218" spans="1:15" ht="18.399999999999999" outlineLevel="1" x14ac:dyDescent="0.7">
      <c r="A218" s="13"/>
      <c r="B218" s="12">
        <v>500</v>
      </c>
      <c r="C218" s="307"/>
      <c r="D218" s="12"/>
      <c r="E218" s="307"/>
      <c r="F218" s="223"/>
      <c r="G218" s="271"/>
      <c r="H218" s="284">
        <f t="shared" si="39"/>
        <v>0</v>
      </c>
    </row>
    <row r="219" spans="1:15" ht="18.399999999999999" outlineLevel="1" x14ac:dyDescent="0.7">
      <c r="A219" s="13"/>
      <c r="B219" s="12">
        <v>500</v>
      </c>
      <c r="C219" s="307"/>
      <c r="D219" s="12"/>
      <c r="E219" s="307"/>
      <c r="F219" s="223"/>
      <c r="G219" s="271"/>
    </row>
    <row r="220" spans="1:15" ht="18.399999999999999" outlineLevel="1" x14ac:dyDescent="0.7">
      <c r="B220" s="12">
        <v>500</v>
      </c>
      <c r="C220" s="307"/>
      <c r="D220" s="12"/>
      <c r="E220" s="307"/>
    </row>
    <row r="221" spans="1:15" ht="63.75" customHeight="1" thickBot="1" x14ac:dyDescent="0.75">
      <c r="A221" s="21" t="s">
        <v>28</v>
      </c>
      <c r="B221" s="20" t="s">
        <v>29</v>
      </c>
      <c r="C221" s="306" t="s">
        <v>152</v>
      </c>
      <c r="D221" s="106" t="s">
        <v>153</v>
      </c>
      <c r="E221" s="348" t="s">
        <v>151</v>
      </c>
    </row>
    <row r="222" spans="1:15" ht="18.75" thickBot="1" x14ac:dyDescent="0.75">
      <c r="A222" s="57">
        <f>SUM(D223:D238)</f>
        <v>62925</v>
      </c>
      <c r="B222" s="25" t="s">
        <v>4</v>
      </c>
      <c r="C222" s="302" t="s">
        <v>5</v>
      </c>
      <c r="D222" s="107">
        <f>SUM(D223:D244)</f>
        <v>62925</v>
      </c>
      <c r="E222" s="349">
        <f>SUM(F223:F238)</f>
        <v>68125</v>
      </c>
      <c r="F222" s="556"/>
      <c r="G222" s="557"/>
      <c r="H222" s="557"/>
    </row>
    <row r="223" spans="1:15" ht="18.399999999999999" x14ac:dyDescent="0.7">
      <c r="A223" s="49" t="s">
        <v>77</v>
      </c>
      <c r="B223" s="50">
        <v>3000</v>
      </c>
      <c r="C223" s="336">
        <f>Díj!G187/8</f>
        <v>8.375</v>
      </c>
      <c r="D223" s="14">
        <f>B223*C223</f>
        <v>25125</v>
      </c>
      <c r="E223" s="444">
        <f>C223</f>
        <v>8.375</v>
      </c>
      <c r="F223" s="442">
        <f>E223*B223</f>
        <v>25125</v>
      </c>
      <c r="G223" s="271"/>
      <c r="J223" s="26" t="s">
        <v>71</v>
      </c>
      <c r="K223" s="27" t="s">
        <v>47</v>
      </c>
      <c r="L223" s="28" t="s">
        <v>48</v>
      </c>
      <c r="M223" s="28" t="s">
        <v>49</v>
      </c>
      <c r="N223" s="29" t="s">
        <v>50</v>
      </c>
      <c r="O223" s="30">
        <v>3000</v>
      </c>
    </row>
    <row r="224" spans="1:15" s="74" customFormat="1" ht="35.450000000000003" customHeight="1" thickBot="1" x14ac:dyDescent="0.45">
      <c r="A224" s="3" t="s">
        <v>246</v>
      </c>
      <c r="B224" s="50">
        <v>3000</v>
      </c>
      <c r="C224" s="337">
        <v>5</v>
      </c>
      <c r="D224" s="45">
        <f>B224*C224</f>
        <v>15000</v>
      </c>
      <c r="E224" s="459">
        <v>3</v>
      </c>
      <c r="F224" s="456">
        <f>E224*B224</f>
        <v>9000</v>
      </c>
      <c r="G224" s="273"/>
      <c r="J224" s="229">
        <v>6</v>
      </c>
      <c r="K224" s="226">
        <v>3</v>
      </c>
      <c r="L224" s="141">
        <f>J224*K224*10</f>
        <v>180</v>
      </c>
      <c r="M224" s="142">
        <f>L224*1.6</f>
        <v>288</v>
      </c>
      <c r="N224" s="143">
        <f>M224/25</f>
        <v>11.52</v>
      </c>
      <c r="O224" s="227">
        <f>N224*O223</f>
        <v>34560</v>
      </c>
    </row>
    <row r="225" spans="1:10" ht="18.399999999999999" x14ac:dyDescent="0.7">
      <c r="A225" s="85" t="s">
        <v>129</v>
      </c>
      <c r="B225" s="50">
        <v>3000</v>
      </c>
      <c r="C225" s="336">
        <v>5</v>
      </c>
      <c r="D225" s="12">
        <f t="shared" ref="D225:D238" si="40">B225*C225</f>
        <v>15000</v>
      </c>
      <c r="E225" s="444">
        <f t="shared" ref="E225:E239" si="41">C225</f>
        <v>5</v>
      </c>
      <c r="F225" s="442">
        <f>E225*B225</f>
        <v>15000</v>
      </c>
      <c r="G225" s="271"/>
    </row>
    <row r="226" spans="1:10" ht="18.399999999999999" x14ac:dyDescent="0.7">
      <c r="A226" s="219" t="s">
        <v>177</v>
      </c>
      <c r="B226" s="12">
        <v>900</v>
      </c>
      <c r="C226" s="336"/>
      <c r="D226" s="12">
        <f>B226*C226</f>
        <v>0</v>
      </c>
      <c r="E226" s="336">
        <f>C226</f>
        <v>0</v>
      </c>
      <c r="F226" s="223"/>
      <c r="G226" s="271"/>
      <c r="H226" s="284">
        <f t="shared" ref="H226:H239" si="42">E226*B226</f>
        <v>0</v>
      </c>
    </row>
    <row r="227" spans="1:10" ht="18.399999999999999" x14ac:dyDescent="0.7">
      <c r="A227" s="13" t="s">
        <v>79</v>
      </c>
      <c r="B227" s="12">
        <v>800</v>
      </c>
      <c r="C227" s="363"/>
      <c r="D227" s="12">
        <f t="shared" si="40"/>
        <v>0</v>
      </c>
      <c r="E227" s="363">
        <f t="shared" si="41"/>
        <v>0</v>
      </c>
      <c r="F227" s="223"/>
      <c r="G227" s="271"/>
      <c r="H227" s="284">
        <f t="shared" si="42"/>
        <v>0</v>
      </c>
    </row>
    <row r="228" spans="1:10" ht="18.399999999999999" x14ac:dyDescent="0.7">
      <c r="B228" s="12">
        <v>1600</v>
      </c>
      <c r="C228" s="338"/>
      <c r="D228" s="12">
        <f t="shared" si="40"/>
        <v>0</v>
      </c>
      <c r="E228" s="338">
        <f t="shared" si="41"/>
        <v>0</v>
      </c>
      <c r="F228" s="223"/>
      <c r="G228" s="271"/>
      <c r="H228" s="284">
        <f t="shared" si="42"/>
        <v>0</v>
      </c>
    </row>
    <row r="229" spans="1:10" ht="18.399999999999999" x14ac:dyDescent="0.7">
      <c r="A229" s="13" t="s">
        <v>143</v>
      </c>
      <c r="B229" s="12">
        <v>3000</v>
      </c>
      <c r="C229" s="336"/>
      <c r="D229" s="12">
        <f t="shared" si="40"/>
        <v>0</v>
      </c>
      <c r="E229" s="336">
        <f t="shared" si="41"/>
        <v>0</v>
      </c>
      <c r="F229" s="223"/>
      <c r="G229" s="271"/>
      <c r="H229" s="284">
        <f t="shared" si="42"/>
        <v>0</v>
      </c>
    </row>
    <row r="230" spans="1:10" ht="18.399999999999999" x14ac:dyDescent="0.7">
      <c r="A230" s="13" t="s">
        <v>130</v>
      </c>
      <c r="B230" s="12">
        <v>3000</v>
      </c>
      <c r="C230" s="339">
        <v>2</v>
      </c>
      <c r="D230" s="12">
        <f t="shared" si="40"/>
        <v>6000</v>
      </c>
      <c r="E230" s="501">
        <v>1</v>
      </c>
      <c r="F230" s="284">
        <f>E230*B230</f>
        <v>3000</v>
      </c>
      <c r="G230" s="271"/>
    </row>
    <row r="231" spans="1:10" ht="18.399999999999999" x14ac:dyDescent="0.7">
      <c r="A231" s="13" t="s">
        <v>112</v>
      </c>
      <c r="B231" s="12">
        <v>5000</v>
      </c>
      <c r="C231" s="340"/>
      <c r="D231" s="12">
        <f t="shared" si="40"/>
        <v>0</v>
      </c>
      <c r="E231" s="340">
        <f t="shared" si="41"/>
        <v>0</v>
      </c>
      <c r="F231" s="223"/>
      <c r="G231" s="271"/>
      <c r="H231" s="284">
        <f t="shared" si="42"/>
        <v>0</v>
      </c>
    </row>
    <row r="232" spans="1:10" ht="18.399999999999999" x14ac:dyDescent="0.7">
      <c r="A232" s="13" t="s">
        <v>149</v>
      </c>
      <c r="B232" s="12">
        <v>800</v>
      </c>
      <c r="C232" s="341"/>
      <c r="D232" s="12">
        <f t="shared" si="40"/>
        <v>0</v>
      </c>
      <c r="E232" s="341">
        <f t="shared" si="41"/>
        <v>0</v>
      </c>
      <c r="F232" s="223"/>
      <c r="G232" s="271"/>
      <c r="H232" s="284">
        <f t="shared" si="42"/>
        <v>0</v>
      </c>
    </row>
    <row r="233" spans="1:10" ht="18.399999999999999" x14ac:dyDescent="0.7">
      <c r="A233" s="13" t="s">
        <v>144</v>
      </c>
      <c r="B233" s="12">
        <v>1400</v>
      </c>
      <c r="C233" s="341"/>
      <c r="D233" s="12">
        <f t="shared" si="40"/>
        <v>0</v>
      </c>
      <c r="E233" s="341">
        <f t="shared" si="41"/>
        <v>0</v>
      </c>
      <c r="F233" s="223"/>
      <c r="G233" s="271"/>
      <c r="H233" s="284">
        <f t="shared" si="42"/>
        <v>0</v>
      </c>
    </row>
    <row r="234" spans="1:10" ht="18.399999999999999" x14ac:dyDescent="0.7">
      <c r="A234" s="99" t="s">
        <v>131</v>
      </c>
      <c r="B234" s="12">
        <v>600</v>
      </c>
      <c r="C234" s="342">
        <v>3</v>
      </c>
      <c r="D234" s="101">
        <f t="shared" si="40"/>
        <v>1800</v>
      </c>
      <c r="E234" s="342">
        <f t="shared" si="41"/>
        <v>3</v>
      </c>
      <c r="F234" s="223"/>
      <c r="G234" s="271"/>
      <c r="H234" s="284"/>
      <c r="J234" s="525" t="s">
        <v>360</v>
      </c>
    </row>
    <row r="235" spans="1:10" ht="18.399999999999999" x14ac:dyDescent="0.7">
      <c r="A235" s="99" t="s">
        <v>132</v>
      </c>
      <c r="B235" s="12">
        <v>200</v>
      </c>
      <c r="C235" s="342">
        <f>Díj!G194</f>
        <v>0</v>
      </c>
      <c r="D235" s="101">
        <f t="shared" si="40"/>
        <v>0</v>
      </c>
      <c r="E235" s="472">
        <f>C235+50+30</f>
        <v>80</v>
      </c>
      <c r="F235" s="483">
        <f>E235*B235</f>
        <v>16000</v>
      </c>
      <c r="G235" s="271"/>
      <c r="J235" s="521" t="s">
        <v>355</v>
      </c>
    </row>
    <row r="236" spans="1:10" ht="18.399999999999999" x14ac:dyDescent="0.7">
      <c r="A236" s="100"/>
      <c r="B236" s="12"/>
      <c r="C236" s="304"/>
      <c r="D236" s="101">
        <f t="shared" si="40"/>
        <v>0</v>
      </c>
      <c r="E236" s="304">
        <f t="shared" si="41"/>
        <v>0</v>
      </c>
      <c r="F236" s="223"/>
      <c r="G236" s="271"/>
      <c r="H236" s="284">
        <f t="shared" si="42"/>
        <v>0</v>
      </c>
    </row>
    <row r="237" spans="1:10" ht="18.399999999999999" x14ac:dyDescent="0.7">
      <c r="A237" s="99" t="s">
        <v>140</v>
      </c>
      <c r="B237" s="12">
        <v>3000</v>
      </c>
      <c r="C237" s="343"/>
      <c r="D237" s="101">
        <f t="shared" si="40"/>
        <v>0</v>
      </c>
      <c r="E237" s="343">
        <f t="shared" si="41"/>
        <v>0</v>
      </c>
      <c r="F237" s="223"/>
      <c r="G237" s="271"/>
      <c r="H237" s="284">
        <f t="shared" si="42"/>
        <v>0</v>
      </c>
    </row>
    <row r="238" spans="1:10" ht="18.399999999999999" x14ac:dyDescent="0.7">
      <c r="A238" s="99" t="s">
        <v>141</v>
      </c>
      <c r="B238" s="12">
        <v>600</v>
      </c>
      <c r="C238" s="342"/>
      <c r="D238" s="101">
        <f t="shared" si="40"/>
        <v>0</v>
      </c>
      <c r="E238" s="342">
        <f t="shared" si="41"/>
        <v>0</v>
      </c>
      <c r="F238" s="223"/>
      <c r="G238" s="271"/>
      <c r="H238" s="284">
        <f t="shared" si="42"/>
        <v>0</v>
      </c>
    </row>
    <row r="239" spans="1:10" x14ac:dyDescent="0.65">
      <c r="B239" s="102"/>
      <c r="C239" s="333"/>
      <c r="E239" s="333">
        <f t="shared" si="41"/>
        <v>0</v>
      </c>
      <c r="H239" s="284">
        <f t="shared" si="42"/>
        <v>0</v>
      </c>
    </row>
  </sheetData>
  <mergeCells count="21">
    <mergeCell ref="J107:L107"/>
    <mergeCell ref="F162:H162"/>
    <mergeCell ref="F14:H14"/>
    <mergeCell ref="H7:J7"/>
    <mergeCell ref="F126:H126"/>
    <mergeCell ref="F87:H87"/>
    <mergeCell ref="F144:H144"/>
    <mergeCell ref="B1:D1"/>
    <mergeCell ref="F222:H222"/>
    <mergeCell ref="F204:H204"/>
    <mergeCell ref="F32:H32"/>
    <mergeCell ref="F107:H107"/>
    <mergeCell ref="F97:H97"/>
    <mergeCell ref="F187:H187"/>
    <mergeCell ref="A5:F5"/>
    <mergeCell ref="B6:D6"/>
    <mergeCell ref="F8:H8"/>
    <mergeCell ref="A4:E4"/>
    <mergeCell ref="F169:H169"/>
    <mergeCell ref="F70:H70"/>
    <mergeCell ref="F49:H49"/>
  </mergeCells>
  <hyperlinks>
    <hyperlink ref="B6" r:id="rId1"/>
  </hyperlinks>
  <pageMargins left="0.70866141732283472" right="0.70866141732283472" top="0.33" bottom="0.2" header="0.24" footer="0.19685039370078741"/>
  <pageSetup paperSize="9" scale="55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Összesítés</vt:lpstr>
      <vt:lpstr>Díj</vt:lpstr>
      <vt:lpstr>Anyag</vt:lpstr>
      <vt:lpstr>Anyag!Nyomtatási_terület</vt:lpstr>
      <vt:lpstr>Díj!Nyomtatási_terület</vt:lpstr>
      <vt:lpstr>Összesítés!Nyomtatási_terület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Róbert AuraColor</dc:creator>
  <cp:lastModifiedBy>User</cp:lastModifiedBy>
  <cp:lastPrinted>2019-08-29T09:45:58Z</cp:lastPrinted>
  <dcterms:created xsi:type="dcterms:W3CDTF">2013-09-06T04:46:12Z</dcterms:created>
  <dcterms:modified xsi:type="dcterms:W3CDTF">2023-12-03T10:13:07Z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</Properties>
</file>